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Instrukcja" sheetId="1" state="visible" r:id="rId3"/>
    <sheet name="Ustawienia" sheetId="2" state="visible" r:id="rId4"/>
    <sheet name="Grafik" sheetId="3" state="visible" r:id="rId5"/>
  </sheets>
  <definedNames>
    <definedName function="false" hidden="false" name="godziny" vbProcedure="false">Ustawienia!$E$12:$E$17</definedName>
    <definedName function="false" hidden="false" name="kody" vbProcedure="false">Ustawienia!$A$12:$A$17</definedName>
    <definedName function="false" hidden="false" name="konce" vbProcedure="false">Ustawienia!$D$12:$D$17</definedName>
    <definedName function="false" hidden="false" name="obsada18" vbProcedure="false">Ustawienia!$B$7</definedName>
    <definedName function="false" hidden="false" name="obsada8" vbProcedure="false">Ustawienia!$B$6</definedName>
    <definedName function="false" hidden="false" name="odpoczynek" vbProcedure="false">Ustawienia!$B$5</definedName>
    <definedName function="false" hidden="false" name="poczatki" vbProcedure="false">Ustawienia!$C$12:$C$17</definedName>
    <definedName function="false" hidden="false" name="praca" vbProcedure="false">Ustawienia!$F$12:$F$17</definedName>
    <definedName function="false" hidden="false" name="start" vbProcedure="false">Ustawienia!$B$3</definedName>
    <definedName function="false" hidden="false" name="wymiar" vbProcedure="false">Ustawienia!$B$8</definedName>
    <definedName function="false" hidden="false" name="zamkniete" vbProcedure="false">Ustawienia!$A$22:$A$31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Kodeks pracy, art. 132: co najmniej 11 godzin nieprzerwanego odpoczynku w każdej dobie.</t>
        </r>
      </text>
    </comment>
    <comment ref="B8" authorId="0">
      <text>
        <r>
          <rPr>
            <sz val="10"/>
            <rFont val="Arial"/>
            <family val="2"/>
          </rPr>
          <t xml:space="preserve">Liczone automatycznie: norma dobowa × dni pn–pt w miesiącu bez świąt z listy poniżej.</t>
        </r>
      </text>
    </comment>
  </commentList>
</comments>
</file>

<file path=xl/sharedStrings.xml><?xml version="1.0" encoding="utf-8"?>
<sst xmlns="http://schemas.openxmlformats.org/spreadsheetml/2006/main" count="275" uniqueCount="64">
  <si>
    <t xml:space="preserve">Grafik zmian – Bistro Pod Zegarem (projekt pokazowy, dane fikcyjne)</t>
  </si>
  <si>
    <t xml:space="preserve">Jak używać</t>
  </si>
  <si>
    <t xml:space="preserve">1. W arkuszu „Ustawienia” wpisz pierwszy dzień miesiąca, dni zamknięcia lokalu i minimalną obsadę. Żółte komórki to pola do edycji.</t>
  </si>
  <si>
    <t xml:space="preserve">2. W arkuszu „Grafik” wpisz pracowników, ich etat (1 = pełny, 0,5 = pół) i kody zmian z listy rozwijanej w każdej komórce dnia.</t>
  </si>
  <si>
    <t xml:space="preserve">3. Kolumny po prawej liczą się same: przepracowane godziny, wymiar czasu pracy, nadgodziny, braki do wymiaru i naruszenia odpoczynku.</t>
  </si>
  <si>
    <t xml:space="preserve">4. Czerwona komórka w grafiku = między końcem poprzedniej zmiany a początkiem tej jest mniej niż 11 godzin odpoczynku.</t>
  </si>
  <si>
    <t xml:space="preserve">5. Wiersze obsady na dole pokazują, ile osób jest w pracy o 8:00 i o 18:00. Czerwone pole = mniej niż minimum z „Ustawień”.</t>
  </si>
  <si>
    <t xml:space="preserve">Założenia</t>
  </si>
  <si>
    <t xml:space="preserve">• Wymiar czasu pracy = 8 h × dni robocze od poniedziałku do piątku w miesiącu, bez świąt z listy w „Ustawieniach” (Kodeks pracy, art. 129 i 130), pomnożone przez etat.</t>
  </si>
  <si>
    <t xml:space="preserve">• Odpoczynek dobowy: co najmniej 11 godzin (art. 132 Kodeksu pracy) – arkusz sprawdza go między kolejnymi dniami.</t>
  </si>
  <si>
    <t xml:space="preserve">• Urlop (U) liczy się do przepracowanych godzin jako 8 h. Wolne (W) – 0 h.</t>
  </si>
  <si>
    <t xml:space="preserve">• Wszystkie zmiany kończą się przed północą. Grafik nie sprawdza odpoczynku tygodniowego (35 h) ani pracy w niedziele i święta – to trzeba skontrolować osobno.</t>
  </si>
  <si>
    <t xml:space="preserve">• Arkusz jest pomocą w planowaniu, nie opinią prawną.</t>
  </si>
  <si>
    <t xml:space="preserve">Przykładowe dane: listopad 2026, 7 osób. W grafiku celowo są: jedno naruszenie 11 h (Ewa, 7 listopada), jeden dzień urlopu (Ewa) i nadgodziny (Bartek), żeby było widać działanie kontroli.</t>
  </si>
  <si>
    <t xml:space="preserve">Ustawienia</t>
  </si>
  <si>
    <t xml:space="preserve">Pierwszy dzień miesiąca</t>
  </si>
  <si>
    <t xml:space="preserve">Norma dobowa (h)</t>
  </si>
  <si>
    <t xml:space="preserve">Minimalny odpoczynek dobowy (h)</t>
  </si>
  <si>
    <t xml:space="preserve">Minimalna obsada o 8:00 (osoby)</t>
  </si>
  <si>
    <t xml:space="preserve">Minimalna obsada o 18:00 (osoby)</t>
  </si>
  <si>
    <t xml:space="preserve">Wymiar czasu pracy – pełny etat (h)</t>
  </si>
  <si>
    <t xml:space="preserve">Zmiany</t>
  </si>
  <si>
    <t xml:space="preserve">Kod</t>
  </si>
  <si>
    <t xml:space="preserve">Nazwa</t>
  </si>
  <si>
    <t xml:space="preserve">Początek</t>
  </si>
  <si>
    <t xml:space="preserve">Koniec</t>
  </si>
  <si>
    <t xml:space="preserve">Godziny</t>
  </si>
  <si>
    <t xml:space="preserve">Praca (1/0)</t>
  </si>
  <si>
    <t xml:space="preserve">R</t>
  </si>
  <si>
    <t xml:space="preserve">Rano</t>
  </si>
  <si>
    <t xml:space="preserve">D</t>
  </si>
  <si>
    <t xml:space="preserve">Dzień</t>
  </si>
  <si>
    <t xml:space="preserve">P</t>
  </si>
  <si>
    <t xml:space="preserve">Popołudnie</t>
  </si>
  <si>
    <t xml:space="preserve">K</t>
  </si>
  <si>
    <t xml:space="preserve">Krótka wieczorna</t>
  </si>
  <si>
    <t xml:space="preserve">U</t>
  </si>
  <si>
    <t xml:space="preserve">Urlop</t>
  </si>
  <si>
    <t xml:space="preserve">W</t>
  </si>
  <si>
    <t xml:space="preserve">Wolne</t>
  </si>
  <si>
    <t xml:space="preserve">Godziny zmian roboczych liczą się z początku i końca. Dla urlopu i wolnego wpisz godziny ręcznie.</t>
  </si>
  <si>
    <t xml:space="preserve">Dni zamknięcia lokalu / święta (do 10)</t>
  </si>
  <si>
    <t xml:space="preserve">Data</t>
  </si>
  <si>
    <t xml:space="preserve">Wszystkich Świętych</t>
  </si>
  <si>
    <t xml:space="preserve">Narodowe Święto Niepodległości</t>
  </si>
  <si>
    <t xml:space="preserve">Grafik pracy – Bistro Pod Zegarem</t>
  </si>
  <si>
    <t xml:space="preserve">Pracownik</t>
  </si>
  <si>
    <t xml:space="preserve">Etat</t>
  </si>
  <si>
    <t xml:space="preserve">Wymiar</t>
  </si>
  <si>
    <t xml:space="preserve">Nadgodziny</t>
  </si>
  <si>
    <t xml:space="preserve">Brakuje do wymiaru</t>
  </si>
  <si>
    <t xml:space="preserve">Naruszenia 11 h</t>
  </si>
  <si>
    <t xml:space="preserve">Dni wolne</t>
  </si>
  <si>
    <t xml:space="preserve">Anna Kowal</t>
  </si>
  <si>
    <t xml:space="preserve">Bartek Wilk</t>
  </si>
  <si>
    <t xml:space="preserve">Celina Mróz</t>
  </si>
  <si>
    <t xml:space="preserve">Dawid Pawlak</t>
  </si>
  <si>
    <t xml:space="preserve">Ewa Sowa</t>
  </si>
  <si>
    <t xml:space="preserve">Gosia Lis</t>
  </si>
  <si>
    <t xml:space="preserve">Filip Rak</t>
  </si>
  <si>
    <t xml:space="preserve">Obsada o 8:00</t>
  </si>
  <si>
    <t xml:space="preserve">Obsada o 18:00</t>
  </si>
  <si>
    <t xml:space="preserve">Legenda: R 6–14, D 10–18, P 14–22, K 16–22, U urlop, W wolne. Żółte pola i kody zmian możesz edytować; reszta liczy się sama.</t>
  </si>
  <si>
    <t xml:space="preserve">Czerwone pole w grafiku = mniej niż 11 h odpoczynku od poprzedniej zmiany. Czerwone pole obsady = poniżej minimum. Szare kolumny = weekend, ciemniejsze = lokal zamknięty.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</si>
</sst>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\.mm\.yyyy"/>
    <numFmt numFmtId="166" formatCode="General"/>
    <numFmt numFmtId="167" formatCode="hh:mm"/>
    <numFmt numFmtId="168" formatCode="0.0"/>
    <numFmt numFmtId="169" formatCode="d"/>
    <numFmt numFmtId="170" formatCode="0.##"/>
    <numFmt numFmtId="171" formatCode="0.#"/>
    <numFmt numFmtId="172" formatCode="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5D62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5B6B6E"/>
      <name val="Arial"/>
      <family val="0"/>
      <charset val="1"/>
    </font>
    <font>
      <b val="true"/>
      <sz val="14"/>
      <color rgb="FF2F5D62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2"/>
      <color rgb="FF2F5D6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5B6B6E"/>
      <name val="Arial"/>
      <family val="0"/>
      <charset val="1"/>
    </font>
    <font>
      <sz val="9"/>
      <color rgb="FF5B6B6E"/>
      <name val="Arial"/>
      <family val="0"/>
      <charset val="1"/>
    </font>
    <font>
      <sz val="10"/>
      <name val="Arial"/>
      <family val="2"/>
    </font>
    <font>
      <b val="true"/>
      <sz val="15"/>
      <color rgb="FF2F5D62"/>
      <name val="Arial"/>
      <family val="0"/>
      <charset val="1"/>
    </font>
    <font>
      <sz val="11"/>
      <color rgb="FF5B6B6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B3"/>
        <bgColor rgb="FFFCE8B2"/>
      </patternFill>
    </fill>
    <fill>
      <patternFill patternType="solid">
        <fgColor rgb="FF2F5D62"/>
        <bgColor rgb="FF5B6B6E"/>
      </patternFill>
    </fill>
    <fill>
      <patternFill patternType="solid">
        <fgColor rgb="FFEEF3F3"/>
        <bgColor rgb="FFEDF0F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6"/>
      </left>
      <right style="thin">
        <color rgb="FFC9D3D6"/>
      </right>
      <top style="thin">
        <color rgb="FFC9D3D6"/>
      </top>
      <bottom style="thin">
        <color rgb="FFC9D3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Arial"/>
        <charset val="1"/>
        <family val="0"/>
        <b val="1"/>
        <color rgb="FF8A1C12"/>
      </font>
      <fill>
        <patternFill>
          <bgColor rgb="FFF4B6B0"/>
        </patternFill>
      </fill>
    </dxf>
    <dxf>
      <fill>
        <patternFill>
          <bgColor rgb="FFFCE8B2"/>
        </patternFill>
      </fill>
    </dxf>
    <dxf>
      <fill>
        <patternFill>
          <bgColor rgb="FFD7EBD3"/>
        </patternFill>
      </fill>
    </dxf>
    <dxf>
      <fill>
        <patternFill>
          <bgColor rgb="FFCFE1F3"/>
        </patternFill>
      </fill>
    </dxf>
    <dxf>
      <fill>
        <patternFill>
          <bgColor rgb="FFE3D9F2"/>
        </patternFill>
      </fill>
    </dxf>
    <dxf>
      <fill>
        <patternFill>
          <bgColor rgb="FFF8D7C0"/>
        </patternFill>
      </fill>
    </dxf>
    <dxf>
      <font>
        <name val="Arial"/>
        <charset val="1"/>
        <family val="0"/>
        <color rgb="FFA0AAAD"/>
      </font>
    </dxf>
    <dxf>
      <fill>
        <patternFill>
          <bgColor rgb="FFC9D1D3"/>
        </patternFill>
      </fill>
    </dxf>
    <dxf>
      <fill>
        <patternFill>
          <bgColor rgb="FFEDF0F1"/>
        </patternFill>
      </fill>
    </dxf>
    <dxf>
      <fill>
        <patternFill>
          <bgColor rgb="FFF4B6B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1D3"/>
      <rgbColor rgb="FF808080"/>
      <rgbColor rgb="FF9999FF"/>
      <rgbColor rgb="FF993366"/>
      <rgbColor rgb="FFFFF2B3"/>
      <rgbColor rgb="FFEEF3F3"/>
      <rgbColor rgb="FF660066"/>
      <rgbColor rgb="FFFF8080"/>
      <rgbColor rgb="FF0066CC"/>
      <rgbColor rgb="FFC9D3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0F1"/>
      <rgbColor rgb="FFD7EBD3"/>
      <rgbColor rgb="FFFCE8B2"/>
      <rgbColor rgb="FFCFE1F3"/>
      <rgbColor rgb="FFF4B6B0"/>
      <rgbColor rgb="FFE3D9F2"/>
      <rgbColor rgb="FFF8D7C0"/>
      <rgbColor rgb="FF3366FF"/>
      <rgbColor rgb="FF33CCCC"/>
      <rgbColor rgb="FF99CC00"/>
      <rgbColor rgb="FFFFCC00"/>
      <rgbColor rgb="FFFF9900"/>
      <rgbColor rgb="FFFF6600"/>
      <rgbColor rgb="FF5B6B6E"/>
      <rgbColor rgb="FFA0AAAD"/>
      <rgbColor rgb="FF003366"/>
      <rgbColor rgb="FF339966"/>
      <rgbColor rgb="FF003300"/>
      <rgbColor rgb="FF333300"/>
      <rgbColor rgb="FF8A1C12"/>
      <rgbColor rgb="FF993366"/>
      <rgbColor rgb="FF333399"/>
      <rgbColor rgb="FF2F5D6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25.5" hidden="false" customHeight="true" outlineLevel="0" collapsed="false">
      <c r="B2" s="1" t="s">
        <v>0</v>
      </c>
    </row>
    <row r="3" customFormat="false" ht="18" hidden="false" customHeight="true" outlineLevel="0" collapsed="false">
      <c r="B3" s="2"/>
    </row>
    <row r="4" customFormat="false" ht="18" hidden="false" customHeight="true" outlineLevel="0" collapsed="false">
      <c r="B4" s="3" t="s">
        <v>1</v>
      </c>
    </row>
    <row r="5" customFormat="false" ht="30" hidden="false" customHeight="true" outlineLevel="0" collapsed="false">
      <c r="B5" s="4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18" hidden="false" customHeight="true" outlineLevel="0" collapsed="false">
      <c r="B10" s="2"/>
    </row>
    <row r="11" customFormat="false" ht="18" hidden="false" customHeight="true" outlineLevel="0" collapsed="false">
      <c r="B11" s="3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4" customFormat="false" ht="18" hidden="false" customHeight="true" outlineLevel="0" collapsed="false">
      <c r="B14" s="4" t="s">
        <v>10</v>
      </c>
    </row>
    <row r="15" customFormat="false" ht="30" hidden="false" customHeight="true" outlineLevel="0" collapsed="false">
      <c r="B15" s="4" t="s">
        <v>11</v>
      </c>
    </row>
    <row r="16" customFormat="false" ht="18" hidden="false" customHeight="true" outlineLevel="0" collapsed="false">
      <c r="B16" s="4" t="s">
        <v>12</v>
      </c>
    </row>
    <row r="17" customFormat="false" ht="18" hidden="false" customHeight="true" outlineLevel="0" collapsed="false">
      <c r="B17" s="2"/>
    </row>
    <row r="18" customFormat="false" ht="30" hidden="false" customHeight="true" outlineLevel="0" collapsed="false">
      <c r="B18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8"/>
    <col collapsed="false" customWidth="true" hidden="false" outlineLevel="0" max="4" min="3" style="0" width="12"/>
    <col collapsed="false" customWidth="true" hidden="false" outlineLevel="0" max="5" min="5" style="0" width="11"/>
    <col collapsed="false" customWidth="true" hidden="false" outlineLevel="0" max="7" min="6" style="0" width="12"/>
    <col collapsed="false" customWidth="true" hidden="false" outlineLevel="0" max="8" min="8" style="0" width="4"/>
  </cols>
  <sheetData>
    <row r="1" customFormat="false" ht="17.35" hidden="false" customHeight="false" outlineLevel="0" collapsed="false">
      <c r="A1" s="6" t="s">
        <v>14</v>
      </c>
    </row>
    <row r="3" customFormat="false" ht="15" hidden="false" customHeight="false" outlineLevel="0" collapsed="false">
      <c r="A3" s="7" t="s">
        <v>15</v>
      </c>
      <c r="B3" s="8" t="n">
        <v>46327</v>
      </c>
    </row>
    <row r="4" customFormat="false" ht="15" hidden="false" customHeight="false" outlineLevel="0" collapsed="false">
      <c r="A4" s="7" t="s">
        <v>16</v>
      </c>
      <c r="B4" s="9" t="n">
        <v>8</v>
      </c>
    </row>
    <row r="5" customFormat="false" ht="15" hidden="false" customHeight="false" outlineLevel="0" collapsed="false">
      <c r="A5" s="7" t="s">
        <v>17</v>
      </c>
      <c r="B5" s="9" t="n">
        <v>11</v>
      </c>
    </row>
    <row r="6" customFormat="false" ht="15" hidden="false" customHeight="false" outlineLevel="0" collapsed="false">
      <c r="A6" s="7" t="s">
        <v>18</v>
      </c>
      <c r="B6" s="9" t="n">
        <v>2</v>
      </c>
    </row>
    <row r="7" customFormat="false" ht="15" hidden="false" customHeight="false" outlineLevel="0" collapsed="false">
      <c r="A7" s="7" t="s">
        <v>19</v>
      </c>
      <c r="B7" s="9" t="n">
        <v>2</v>
      </c>
    </row>
    <row r="8" customFormat="false" ht="15" hidden="false" customHeight="false" outlineLevel="0" collapsed="false">
      <c r="A8" s="7" t="s">
        <v>20</v>
      </c>
      <c r="B8" s="10" t="n">
        <f aca="false">B4*NETWORKDAYS(B3,EOMONTH(B3,0),$A$22:$A$31)</f>
        <v>160</v>
      </c>
    </row>
    <row r="10" customFormat="false" ht="15" hidden="false" customHeight="false" outlineLevel="0" collapsed="false">
      <c r="A10" s="11" t="s">
        <v>21</v>
      </c>
    </row>
    <row r="11" customFormat="false" ht="15" hidden="false" customHeight="false" outlineLevel="0" collapsed="false">
      <c r="A11" s="12" t="s">
        <v>22</v>
      </c>
      <c r="B11" s="12" t="s">
        <v>23</v>
      </c>
      <c r="C11" s="12" t="s">
        <v>24</v>
      </c>
      <c r="D11" s="12" t="s">
        <v>25</v>
      </c>
      <c r="E11" s="12" t="s">
        <v>26</v>
      </c>
      <c r="F11" s="12" t="s">
        <v>27</v>
      </c>
    </row>
    <row r="12" customFormat="false" ht="15" hidden="false" customHeight="false" outlineLevel="0" collapsed="false">
      <c r="A12" s="13" t="s">
        <v>28</v>
      </c>
      <c r="B12" s="14" t="s">
        <v>29</v>
      </c>
      <c r="C12" s="15" t="n">
        <v>0.25</v>
      </c>
      <c r="D12" s="15" t="n">
        <v>0.583333333333333</v>
      </c>
      <c r="E12" s="16" t="n">
        <f aca="false">(D12-C12)*24</f>
        <v>8</v>
      </c>
      <c r="F12" s="13" t="n">
        <v>1</v>
      </c>
    </row>
    <row r="13" customFormat="false" ht="15" hidden="false" customHeight="false" outlineLevel="0" collapsed="false">
      <c r="A13" s="13" t="s">
        <v>30</v>
      </c>
      <c r="B13" s="14" t="s">
        <v>31</v>
      </c>
      <c r="C13" s="15" t="n">
        <v>0.416666666666667</v>
      </c>
      <c r="D13" s="15" t="n">
        <v>0.75</v>
      </c>
      <c r="E13" s="16" t="n">
        <f aca="false">(D13-C13)*24</f>
        <v>8</v>
      </c>
      <c r="F13" s="13" t="n">
        <v>1</v>
      </c>
    </row>
    <row r="14" customFormat="false" ht="15" hidden="false" customHeight="false" outlineLevel="0" collapsed="false">
      <c r="A14" s="13" t="s">
        <v>32</v>
      </c>
      <c r="B14" s="14" t="s">
        <v>33</v>
      </c>
      <c r="C14" s="15" t="n">
        <v>0.583333333333333</v>
      </c>
      <c r="D14" s="15" t="n">
        <v>0.916666666666667</v>
      </c>
      <c r="E14" s="16" t="n">
        <f aca="false">(D14-C14)*24</f>
        <v>8</v>
      </c>
      <c r="F14" s="13" t="n">
        <v>1</v>
      </c>
    </row>
    <row r="15" customFormat="false" ht="15" hidden="false" customHeight="false" outlineLevel="0" collapsed="false">
      <c r="A15" s="13" t="s">
        <v>34</v>
      </c>
      <c r="B15" s="14" t="s">
        <v>35</v>
      </c>
      <c r="C15" s="15" t="n">
        <v>0.666666666666667</v>
      </c>
      <c r="D15" s="15" t="n">
        <v>0.916666666666667</v>
      </c>
      <c r="E15" s="16" t="n">
        <f aca="false">(D15-C15)*24</f>
        <v>6</v>
      </c>
      <c r="F15" s="13" t="n">
        <v>1</v>
      </c>
    </row>
    <row r="16" customFormat="false" ht="15" hidden="false" customHeight="false" outlineLevel="0" collapsed="false">
      <c r="A16" s="13" t="s">
        <v>36</v>
      </c>
      <c r="B16" s="14" t="s">
        <v>37</v>
      </c>
      <c r="C16" s="15"/>
      <c r="D16" s="15"/>
      <c r="E16" s="17" t="n">
        <v>8</v>
      </c>
      <c r="F16" s="13" t="n">
        <v>0</v>
      </c>
    </row>
    <row r="17" customFormat="false" ht="15" hidden="false" customHeight="false" outlineLevel="0" collapsed="false">
      <c r="A17" s="13" t="s">
        <v>38</v>
      </c>
      <c r="B17" s="14" t="s">
        <v>39</v>
      </c>
      <c r="C17" s="15"/>
      <c r="D17" s="15"/>
      <c r="E17" s="17" t="n">
        <v>0</v>
      </c>
      <c r="F17" s="13" t="n">
        <v>0</v>
      </c>
    </row>
    <row r="18" customFormat="false" ht="15" hidden="false" customHeight="false" outlineLevel="0" collapsed="false">
      <c r="A18" s="18" t="s">
        <v>40</v>
      </c>
    </row>
    <row r="20" customFormat="false" ht="15" hidden="false" customHeight="false" outlineLevel="0" collapsed="false">
      <c r="A20" s="11" t="s">
        <v>41</v>
      </c>
    </row>
    <row r="21" customFormat="false" ht="15" hidden="false" customHeight="false" outlineLevel="0" collapsed="false">
      <c r="A21" s="19" t="s">
        <v>42</v>
      </c>
    </row>
    <row r="22" customFormat="false" ht="15" hidden="false" customHeight="false" outlineLevel="0" collapsed="false">
      <c r="A22" s="20" t="n">
        <v>46327</v>
      </c>
      <c r="B22" s="21" t="s">
        <v>43</v>
      </c>
    </row>
    <row r="23" customFormat="false" ht="15" hidden="false" customHeight="false" outlineLevel="0" collapsed="false">
      <c r="A23" s="20" t="n">
        <v>46337</v>
      </c>
      <c r="B23" s="21" t="s">
        <v>44</v>
      </c>
    </row>
    <row r="24" customFormat="false" ht="15" hidden="false" customHeight="false" outlineLevel="0" collapsed="false">
      <c r="A24" s="20"/>
    </row>
    <row r="25" customFormat="false" ht="15" hidden="false" customHeight="false" outlineLevel="0" collapsed="false">
      <c r="A25" s="20"/>
    </row>
    <row r="26" customFormat="false" ht="15" hidden="false" customHeight="false" outlineLevel="0" collapsed="false">
      <c r="A26" s="20"/>
    </row>
    <row r="27" customFormat="false" ht="15" hidden="false" customHeight="false" outlineLevel="0" collapsed="false">
      <c r="A27" s="20"/>
    </row>
    <row r="28" customFormat="false" ht="15" hidden="false" customHeight="false" outlineLevel="0" collapsed="false">
      <c r="A28" s="20"/>
    </row>
    <row r="29" customFormat="false" ht="15" hidden="false" customHeight="false" outlineLevel="0" collapsed="false">
      <c r="A29" s="20"/>
    </row>
    <row r="30" customFormat="false" ht="15" hidden="false" customHeight="false" outlineLevel="0" collapsed="false">
      <c r="A30" s="20"/>
    </row>
    <row r="31" customFormat="false" ht="15" hidden="false" customHeight="false" outlineLevel="0" collapsed="false">
      <c r="A31" s="2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"/>
    <col collapsed="false" customWidth="true" hidden="false" outlineLevel="0" max="33" min="3" style="0" width="4.2"/>
    <col collapsed="false" customWidth="true" hidden="false" outlineLevel="0" max="39" min="34" style="0" width="11"/>
  </cols>
  <sheetData>
    <row r="1" customFormat="false" ht="18.55" hidden="false" customHeight="false" outlineLevel="0" collapsed="false">
      <c r="A1" s="22" t="s">
        <v>45</v>
      </c>
    </row>
    <row r="2" customFormat="false" ht="15" hidden="false" customHeight="false" outlineLevel="0" collapsed="false">
      <c r="A2" s="23" t="str">
        <f aca="false">CHOOSE(MONTH(start),"styczeń","luty","marzec","kwiecień","maj","czerwiec","lipiec","sierpień","wrzesień","październik","listopad","grudzień")&amp;" "&amp;YEAR(start)&amp;" – wymiar pełnego etatu: "&amp;wymiar&amp;" h"</f>
        <v>listopad 2026 – wymiar pełnego etatu: 160 h</v>
      </c>
    </row>
    <row r="3" customFormat="false" ht="21.75" hidden="false" customHeight="true" outlineLevel="0" collapsed="false">
      <c r="A3" s="12" t="s">
        <v>46</v>
      </c>
      <c r="B3" s="12" t="s">
        <v>47</v>
      </c>
      <c r="C3" s="24" t="n">
        <f aca="false">IF(start+0&lt;=EOMONTH(start,0),start+0,"")</f>
        <v>46327</v>
      </c>
      <c r="D3" s="24" t="n">
        <f aca="false">IF(start+1&lt;=EOMONTH(start,0),start+1,"")</f>
        <v>46328</v>
      </c>
      <c r="E3" s="24" t="n">
        <f aca="false">IF(start+2&lt;=EOMONTH(start,0),start+2,"")</f>
        <v>46329</v>
      </c>
      <c r="F3" s="24" t="n">
        <f aca="false">IF(start+3&lt;=EOMONTH(start,0),start+3,"")</f>
        <v>46330</v>
      </c>
      <c r="G3" s="24" t="n">
        <f aca="false">IF(start+4&lt;=EOMONTH(start,0),start+4,"")</f>
        <v>46331</v>
      </c>
      <c r="H3" s="24" t="n">
        <f aca="false">IF(start+5&lt;=EOMONTH(start,0),start+5,"")</f>
        <v>46332</v>
      </c>
      <c r="I3" s="24" t="n">
        <f aca="false">IF(start+6&lt;=EOMONTH(start,0),start+6,"")</f>
        <v>46333</v>
      </c>
      <c r="J3" s="24" t="n">
        <f aca="false">IF(start+7&lt;=EOMONTH(start,0),start+7,"")</f>
        <v>46334</v>
      </c>
      <c r="K3" s="24" t="n">
        <f aca="false">IF(start+8&lt;=EOMONTH(start,0),start+8,"")</f>
        <v>46335</v>
      </c>
      <c r="L3" s="24" t="n">
        <f aca="false">IF(start+9&lt;=EOMONTH(start,0),start+9,"")</f>
        <v>46336</v>
      </c>
      <c r="M3" s="24" t="n">
        <f aca="false">IF(start+10&lt;=EOMONTH(start,0),start+10,"")</f>
        <v>46337</v>
      </c>
      <c r="N3" s="24" t="n">
        <f aca="false">IF(start+11&lt;=EOMONTH(start,0),start+11,"")</f>
        <v>46338</v>
      </c>
      <c r="O3" s="24" t="n">
        <f aca="false">IF(start+12&lt;=EOMONTH(start,0),start+12,"")</f>
        <v>46339</v>
      </c>
      <c r="P3" s="24" t="n">
        <f aca="false">IF(start+13&lt;=EOMONTH(start,0),start+13,"")</f>
        <v>46340</v>
      </c>
      <c r="Q3" s="24" t="n">
        <f aca="false">IF(start+14&lt;=EOMONTH(start,0),start+14,"")</f>
        <v>46341</v>
      </c>
      <c r="R3" s="24" t="n">
        <f aca="false">IF(start+15&lt;=EOMONTH(start,0),start+15,"")</f>
        <v>46342</v>
      </c>
      <c r="S3" s="24" t="n">
        <f aca="false">IF(start+16&lt;=EOMONTH(start,0),start+16,"")</f>
        <v>46343</v>
      </c>
      <c r="T3" s="24" t="n">
        <f aca="false">IF(start+17&lt;=EOMONTH(start,0),start+17,"")</f>
        <v>46344</v>
      </c>
      <c r="U3" s="24" t="n">
        <f aca="false">IF(start+18&lt;=EOMONTH(start,0),start+18,"")</f>
        <v>46345</v>
      </c>
      <c r="V3" s="24" t="n">
        <f aca="false">IF(start+19&lt;=EOMONTH(start,0),start+19,"")</f>
        <v>46346</v>
      </c>
      <c r="W3" s="24" t="n">
        <f aca="false">IF(start+20&lt;=EOMONTH(start,0),start+20,"")</f>
        <v>46347</v>
      </c>
      <c r="X3" s="24" t="n">
        <f aca="false">IF(start+21&lt;=EOMONTH(start,0),start+21,"")</f>
        <v>46348</v>
      </c>
      <c r="Y3" s="24" t="n">
        <f aca="false">IF(start+22&lt;=EOMONTH(start,0),start+22,"")</f>
        <v>46349</v>
      </c>
      <c r="Z3" s="24" t="n">
        <f aca="false">IF(start+23&lt;=EOMONTH(start,0),start+23,"")</f>
        <v>46350</v>
      </c>
      <c r="AA3" s="24" t="n">
        <f aca="false">IF(start+24&lt;=EOMONTH(start,0),start+24,"")</f>
        <v>46351</v>
      </c>
      <c r="AB3" s="24" t="n">
        <f aca="false">IF(start+25&lt;=EOMONTH(start,0),start+25,"")</f>
        <v>46352</v>
      </c>
      <c r="AC3" s="24" t="n">
        <f aca="false">IF(start+26&lt;=EOMONTH(start,0),start+26,"")</f>
        <v>46353</v>
      </c>
      <c r="AD3" s="24" t="n">
        <f aca="false">IF(start+27&lt;=EOMONTH(start,0),start+27,"")</f>
        <v>46354</v>
      </c>
      <c r="AE3" s="24" t="n">
        <f aca="false">IF(start+28&lt;=EOMONTH(start,0),start+28,"")</f>
        <v>46355</v>
      </c>
      <c r="AF3" s="24" t="n">
        <f aca="false">IF(start+29&lt;=EOMONTH(start,0),start+29,"")</f>
        <v>46356</v>
      </c>
      <c r="AG3" s="24" t="str">
        <f aca="false">IF(start+30&lt;=EOMONTH(start,0),start+30,"")</f>
        <v/>
      </c>
      <c r="AH3" s="25" t="s">
        <v>26</v>
      </c>
      <c r="AI3" s="25" t="s">
        <v>48</v>
      </c>
      <c r="AJ3" s="25" t="s">
        <v>49</v>
      </c>
      <c r="AK3" s="25" t="s">
        <v>50</v>
      </c>
      <c r="AL3" s="25" t="s">
        <v>51</v>
      </c>
      <c r="AM3" s="25" t="s">
        <v>52</v>
      </c>
    </row>
    <row r="4" customFormat="false" ht="18" hidden="false" customHeight="true" outlineLevel="0" collapsed="false">
      <c r="A4" s="12"/>
      <c r="B4" s="12"/>
      <c r="C4" s="26" t="str">
        <f aca="false">IF(C3="","",CHOOSE(WEEKDAY(C3,2),"pn","wt","śr","cz","pt","so","nd"))</f>
        <v>nd</v>
      </c>
      <c r="D4" s="26" t="str">
        <f aca="false">IF(D3="","",CHOOSE(WEEKDAY(D3,2),"pn","wt","śr","cz","pt","so","nd"))</f>
        <v>pn</v>
      </c>
      <c r="E4" s="26" t="str">
        <f aca="false">IF(E3="","",CHOOSE(WEEKDAY(E3,2),"pn","wt","śr","cz","pt","so","nd"))</f>
        <v>wt</v>
      </c>
      <c r="F4" s="26" t="str">
        <f aca="false">IF(F3="","",CHOOSE(WEEKDAY(F3,2),"pn","wt","śr","cz","pt","so","nd"))</f>
        <v>śr</v>
      </c>
      <c r="G4" s="26" t="str">
        <f aca="false">IF(G3="","",CHOOSE(WEEKDAY(G3,2),"pn","wt","śr","cz","pt","so","nd"))</f>
        <v>cz</v>
      </c>
      <c r="H4" s="26" t="str">
        <f aca="false">IF(H3="","",CHOOSE(WEEKDAY(H3,2),"pn","wt","śr","cz","pt","so","nd"))</f>
        <v>pt</v>
      </c>
      <c r="I4" s="26" t="str">
        <f aca="false">IF(I3="","",CHOOSE(WEEKDAY(I3,2),"pn","wt","śr","cz","pt","so","nd"))</f>
        <v>so</v>
      </c>
      <c r="J4" s="26" t="str">
        <f aca="false">IF(J3="","",CHOOSE(WEEKDAY(J3,2),"pn","wt","śr","cz","pt","so","nd"))</f>
        <v>nd</v>
      </c>
      <c r="K4" s="26" t="str">
        <f aca="false">IF(K3="","",CHOOSE(WEEKDAY(K3,2),"pn","wt","śr","cz","pt","so","nd"))</f>
        <v>pn</v>
      </c>
      <c r="L4" s="26" t="str">
        <f aca="false">IF(L3="","",CHOOSE(WEEKDAY(L3,2),"pn","wt","śr","cz","pt","so","nd"))</f>
        <v>wt</v>
      </c>
      <c r="M4" s="26" t="str">
        <f aca="false">IF(M3="","",CHOOSE(WEEKDAY(M3,2),"pn","wt","śr","cz","pt","so","nd"))</f>
        <v>śr</v>
      </c>
      <c r="N4" s="26" t="str">
        <f aca="false">IF(N3="","",CHOOSE(WEEKDAY(N3,2),"pn","wt","śr","cz","pt","so","nd"))</f>
        <v>cz</v>
      </c>
      <c r="O4" s="26" t="str">
        <f aca="false">IF(O3="","",CHOOSE(WEEKDAY(O3,2),"pn","wt","śr","cz","pt","so","nd"))</f>
        <v>pt</v>
      </c>
      <c r="P4" s="26" t="str">
        <f aca="false">IF(P3="","",CHOOSE(WEEKDAY(P3,2),"pn","wt","śr","cz","pt","so","nd"))</f>
        <v>so</v>
      </c>
      <c r="Q4" s="26" t="str">
        <f aca="false">IF(Q3="","",CHOOSE(WEEKDAY(Q3,2),"pn","wt","śr","cz","pt","so","nd"))</f>
        <v>nd</v>
      </c>
      <c r="R4" s="26" t="str">
        <f aca="false">IF(R3="","",CHOOSE(WEEKDAY(R3,2),"pn","wt","śr","cz","pt","so","nd"))</f>
        <v>pn</v>
      </c>
      <c r="S4" s="26" t="str">
        <f aca="false">IF(S3="","",CHOOSE(WEEKDAY(S3,2),"pn","wt","śr","cz","pt","so","nd"))</f>
        <v>wt</v>
      </c>
      <c r="T4" s="26" t="str">
        <f aca="false">IF(T3="","",CHOOSE(WEEKDAY(T3,2),"pn","wt","śr","cz","pt","so","nd"))</f>
        <v>śr</v>
      </c>
      <c r="U4" s="26" t="str">
        <f aca="false">IF(U3="","",CHOOSE(WEEKDAY(U3,2),"pn","wt","śr","cz","pt","so","nd"))</f>
        <v>cz</v>
      </c>
      <c r="V4" s="26" t="str">
        <f aca="false">IF(V3="","",CHOOSE(WEEKDAY(V3,2),"pn","wt","śr","cz","pt","so","nd"))</f>
        <v>pt</v>
      </c>
      <c r="W4" s="26" t="str">
        <f aca="false">IF(W3="","",CHOOSE(WEEKDAY(W3,2),"pn","wt","śr","cz","pt","so","nd"))</f>
        <v>so</v>
      </c>
      <c r="X4" s="26" t="str">
        <f aca="false">IF(X3="","",CHOOSE(WEEKDAY(X3,2),"pn","wt","śr","cz","pt","so","nd"))</f>
        <v>nd</v>
      </c>
      <c r="Y4" s="26" t="str">
        <f aca="false">IF(Y3="","",CHOOSE(WEEKDAY(Y3,2),"pn","wt","śr","cz","pt","so","nd"))</f>
        <v>pn</v>
      </c>
      <c r="Z4" s="26" t="str">
        <f aca="false">IF(Z3="","",CHOOSE(WEEKDAY(Z3,2),"pn","wt","śr","cz","pt","so","nd"))</f>
        <v>wt</v>
      </c>
      <c r="AA4" s="26" t="str">
        <f aca="false">IF(AA3="","",CHOOSE(WEEKDAY(AA3,2),"pn","wt","śr","cz","pt","so","nd"))</f>
        <v>śr</v>
      </c>
      <c r="AB4" s="26" t="str">
        <f aca="false">IF(AB3="","",CHOOSE(WEEKDAY(AB3,2),"pn","wt","śr","cz","pt","so","nd"))</f>
        <v>cz</v>
      </c>
      <c r="AC4" s="26" t="str">
        <f aca="false">IF(AC3="","",CHOOSE(WEEKDAY(AC3,2),"pn","wt","śr","cz","pt","so","nd"))</f>
        <v>pt</v>
      </c>
      <c r="AD4" s="26" t="str">
        <f aca="false">IF(AD3="","",CHOOSE(WEEKDAY(AD3,2),"pn","wt","śr","cz","pt","so","nd"))</f>
        <v>so</v>
      </c>
      <c r="AE4" s="26" t="str">
        <f aca="false">IF(AE3="","",CHOOSE(WEEKDAY(AE3,2),"pn","wt","śr","cz","pt","so","nd"))</f>
        <v>nd</v>
      </c>
      <c r="AF4" s="26" t="str">
        <f aca="false">IF(AF3="","",CHOOSE(WEEKDAY(AF3,2),"pn","wt","śr","cz","pt","so","nd"))</f>
        <v>pn</v>
      </c>
      <c r="AG4" s="26" t="str">
        <f aca="false">IF(AG3="","",CHOOSE(WEEKDAY(AG3,2),"pn","wt","śr","cz","pt","so","nd"))</f>
        <v/>
      </c>
      <c r="AH4" s="25"/>
      <c r="AI4" s="25"/>
      <c r="AJ4" s="25"/>
      <c r="AK4" s="25"/>
      <c r="AL4" s="25"/>
      <c r="AM4" s="25"/>
    </row>
    <row r="5" customFormat="false" ht="15" hidden="false" customHeight="false" outlineLevel="0" collapsed="false">
      <c r="A5" s="27" t="s">
        <v>53</v>
      </c>
      <c r="B5" s="28" t="n">
        <v>1</v>
      </c>
      <c r="C5" s="29" t="s">
        <v>38</v>
      </c>
      <c r="D5" s="29" t="s">
        <v>32</v>
      </c>
      <c r="E5" s="29" t="s">
        <v>32</v>
      </c>
      <c r="F5" s="29" t="s">
        <v>32</v>
      </c>
      <c r="G5" s="29" t="s">
        <v>38</v>
      </c>
      <c r="H5" s="29" t="s">
        <v>30</v>
      </c>
      <c r="I5" s="29" t="s">
        <v>32</v>
      </c>
      <c r="J5" s="29" t="s">
        <v>32</v>
      </c>
      <c r="K5" s="29" t="s">
        <v>38</v>
      </c>
      <c r="L5" s="29" t="s">
        <v>30</v>
      </c>
      <c r="M5" s="29" t="s">
        <v>38</v>
      </c>
      <c r="N5" s="29" t="s">
        <v>38</v>
      </c>
      <c r="O5" s="29" t="s">
        <v>28</v>
      </c>
      <c r="P5" s="29" t="s">
        <v>28</v>
      </c>
      <c r="Q5" s="29" t="s">
        <v>30</v>
      </c>
      <c r="R5" s="29" t="s">
        <v>32</v>
      </c>
      <c r="S5" s="29" t="s">
        <v>32</v>
      </c>
      <c r="T5" s="29" t="s">
        <v>38</v>
      </c>
      <c r="U5" s="29" t="s">
        <v>28</v>
      </c>
      <c r="V5" s="29" t="s">
        <v>38</v>
      </c>
      <c r="W5" s="29" t="s">
        <v>28</v>
      </c>
      <c r="X5" s="29" t="s">
        <v>28</v>
      </c>
      <c r="Y5" s="29" t="s">
        <v>28</v>
      </c>
      <c r="Z5" s="29" t="s">
        <v>38</v>
      </c>
      <c r="AA5" s="29" t="s">
        <v>32</v>
      </c>
      <c r="AB5" s="29" t="s">
        <v>38</v>
      </c>
      <c r="AC5" s="29" t="s">
        <v>32</v>
      </c>
      <c r="AD5" s="29" t="s">
        <v>38</v>
      </c>
      <c r="AE5" s="29" t="s">
        <v>28</v>
      </c>
      <c r="AF5" s="29" t="s">
        <v>32</v>
      </c>
      <c r="AG5" s="29"/>
      <c r="AH5" s="30" t="n">
        <f aca="false">IF($A5="","",SUMPRODUCT(SUMIF(kody,C5:AG5,godziny)))</f>
        <v>160</v>
      </c>
      <c r="AI5" s="30" t="n">
        <f aca="false">IF($A5="","",wymiar*$B5)</f>
        <v>160</v>
      </c>
      <c r="AJ5" s="31" t="n">
        <f aca="false">IF($A5="","",MAX(0,AH5-AI5))</f>
        <v>0</v>
      </c>
      <c r="AK5" s="30" t="n">
        <f aca="false">IF($A5="","",MAX(0,AI5-AH5))</f>
        <v>0</v>
      </c>
      <c r="AL5" s="32" t="n">
        <f aca="false">IF($A5="","",SUMPRODUCT(SUMIF(kody,C5:AF5,praca)*SUMIF(kody,D5:AG5,praca)*((1-SUMIF(kody,C5:AF5,konce)+SUMIF(kody,D5:AG5,poczatki))*24&lt;odpoczynek)))</f>
        <v>0</v>
      </c>
      <c r="AM5" s="33" t="n">
        <f aca="false">IF($A5="","",COUNTIF(C5:AG5,"W"))</f>
        <v>10</v>
      </c>
    </row>
    <row r="6" customFormat="false" ht="15" hidden="false" customHeight="false" outlineLevel="0" collapsed="false">
      <c r="A6" s="27" t="s">
        <v>54</v>
      </c>
      <c r="B6" s="28" t="n">
        <v>1</v>
      </c>
      <c r="C6" s="29" t="s">
        <v>38</v>
      </c>
      <c r="D6" s="29" t="s">
        <v>32</v>
      </c>
      <c r="E6" s="29" t="s">
        <v>32</v>
      </c>
      <c r="F6" s="29" t="s">
        <v>30</v>
      </c>
      <c r="G6" s="29" t="s">
        <v>38</v>
      </c>
      <c r="H6" s="29" t="s">
        <v>28</v>
      </c>
      <c r="I6" s="29" t="s">
        <v>28</v>
      </c>
      <c r="J6" s="29" t="s">
        <v>30</v>
      </c>
      <c r="K6" s="29" t="s">
        <v>28</v>
      </c>
      <c r="L6" s="29" t="s">
        <v>32</v>
      </c>
      <c r="M6" s="29" t="s">
        <v>38</v>
      </c>
      <c r="N6" s="29" t="s">
        <v>28</v>
      </c>
      <c r="O6" s="29" t="s">
        <v>38</v>
      </c>
      <c r="P6" s="29" t="s">
        <v>28</v>
      </c>
      <c r="Q6" s="29" t="s">
        <v>28</v>
      </c>
      <c r="R6" s="29" t="s">
        <v>38</v>
      </c>
      <c r="S6" s="29" t="s">
        <v>28</v>
      </c>
      <c r="T6" s="29" t="s">
        <v>32</v>
      </c>
      <c r="U6" s="29" t="s">
        <v>32</v>
      </c>
      <c r="V6" s="29" t="s">
        <v>38</v>
      </c>
      <c r="W6" s="29" t="s">
        <v>28</v>
      </c>
      <c r="X6" s="29" t="s">
        <v>30</v>
      </c>
      <c r="Y6" s="29" t="s">
        <v>32</v>
      </c>
      <c r="Z6" s="29" t="s">
        <v>32</v>
      </c>
      <c r="AA6" s="29" t="s">
        <v>38</v>
      </c>
      <c r="AB6" s="29" t="s">
        <v>38</v>
      </c>
      <c r="AC6" s="29" t="s">
        <v>28</v>
      </c>
      <c r="AD6" s="29" t="s">
        <v>28</v>
      </c>
      <c r="AE6" s="29" t="s">
        <v>38</v>
      </c>
      <c r="AF6" s="29" t="s">
        <v>28</v>
      </c>
      <c r="AG6" s="29"/>
      <c r="AH6" s="30" t="n">
        <f aca="false">IF($A6="","",SUMPRODUCT(SUMIF(kody,C6:AG6,godziny)))</f>
        <v>168</v>
      </c>
      <c r="AI6" s="30" t="n">
        <f aca="false">IF($A6="","",wymiar*$B6)</f>
        <v>160</v>
      </c>
      <c r="AJ6" s="31" t="n">
        <f aca="false">IF($A6="","",MAX(0,AH6-AI6))</f>
        <v>8</v>
      </c>
      <c r="AK6" s="30" t="n">
        <f aca="false">IF($A6="","",MAX(0,AI6-AH6))</f>
        <v>0</v>
      </c>
      <c r="AL6" s="32" t="n">
        <f aca="false">IF($A6="","",SUMPRODUCT(SUMIF(kody,C6:AF6,praca)*SUMIF(kody,D6:AG6,praca)*((1-SUMIF(kody,C6:AF6,konce)+SUMIF(kody,D6:AG6,poczatki))*24&lt;odpoczynek)))</f>
        <v>0</v>
      </c>
      <c r="AM6" s="33" t="n">
        <f aca="false">IF($A6="","",COUNTIF(C6:AG6,"W"))</f>
        <v>9</v>
      </c>
    </row>
    <row r="7" customFormat="false" ht="15" hidden="false" customHeight="false" outlineLevel="0" collapsed="false">
      <c r="A7" s="27" t="s">
        <v>55</v>
      </c>
      <c r="B7" s="28" t="n">
        <v>1</v>
      </c>
      <c r="C7" s="29" t="s">
        <v>38</v>
      </c>
      <c r="D7" s="29" t="s">
        <v>28</v>
      </c>
      <c r="E7" s="29" t="s">
        <v>38</v>
      </c>
      <c r="F7" s="29" t="s">
        <v>28</v>
      </c>
      <c r="G7" s="29" t="s">
        <v>28</v>
      </c>
      <c r="H7" s="29" t="s">
        <v>30</v>
      </c>
      <c r="I7" s="29" t="s">
        <v>38</v>
      </c>
      <c r="J7" s="29" t="s">
        <v>28</v>
      </c>
      <c r="K7" s="29" t="s">
        <v>28</v>
      </c>
      <c r="L7" s="29" t="s">
        <v>28</v>
      </c>
      <c r="M7" s="29" t="s">
        <v>38</v>
      </c>
      <c r="N7" s="29" t="s">
        <v>38</v>
      </c>
      <c r="O7" s="29" t="s">
        <v>28</v>
      </c>
      <c r="P7" s="29" t="s">
        <v>30</v>
      </c>
      <c r="Q7" s="29" t="s">
        <v>30</v>
      </c>
      <c r="R7" s="29" t="s">
        <v>38</v>
      </c>
      <c r="S7" s="29" t="s">
        <v>32</v>
      </c>
      <c r="T7" s="29" t="s">
        <v>38</v>
      </c>
      <c r="U7" s="29" t="s">
        <v>38</v>
      </c>
      <c r="V7" s="29" t="s">
        <v>28</v>
      </c>
      <c r="W7" s="29" t="s">
        <v>32</v>
      </c>
      <c r="X7" s="29" t="s">
        <v>32</v>
      </c>
      <c r="Y7" s="29" t="s">
        <v>38</v>
      </c>
      <c r="Z7" s="29" t="s">
        <v>32</v>
      </c>
      <c r="AA7" s="29" t="s">
        <v>32</v>
      </c>
      <c r="AB7" s="29" t="s">
        <v>38</v>
      </c>
      <c r="AC7" s="29" t="s">
        <v>28</v>
      </c>
      <c r="AD7" s="29" t="s">
        <v>28</v>
      </c>
      <c r="AE7" s="29" t="s">
        <v>28</v>
      </c>
      <c r="AF7" s="29" t="s">
        <v>32</v>
      </c>
      <c r="AG7" s="29"/>
      <c r="AH7" s="30" t="n">
        <f aca="false">IF($A7="","",SUMPRODUCT(SUMIF(kody,C7:AG7,godziny)))</f>
        <v>160</v>
      </c>
      <c r="AI7" s="30" t="n">
        <f aca="false">IF($A7="","",wymiar*$B7)</f>
        <v>160</v>
      </c>
      <c r="AJ7" s="31" t="n">
        <f aca="false">IF($A7="","",MAX(0,AH7-AI7))</f>
        <v>0</v>
      </c>
      <c r="AK7" s="30" t="n">
        <f aca="false">IF($A7="","",MAX(0,AI7-AH7))</f>
        <v>0</v>
      </c>
      <c r="AL7" s="32" t="n">
        <f aca="false">IF($A7="","",SUMPRODUCT(SUMIF(kody,C7:AF7,praca)*SUMIF(kody,D7:AG7,praca)*((1-SUMIF(kody,C7:AF7,konce)+SUMIF(kody,D7:AG7,poczatki))*24&lt;odpoczynek)))</f>
        <v>0</v>
      </c>
      <c r="AM7" s="33" t="n">
        <f aca="false">IF($A7="","",COUNTIF(C7:AG7,"W"))</f>
        <v>10</v>
      </c>
    </row>
    <row r="8" customFormat="false" ht="15" hidden="false" customHeight="false" outlineLevel="0" collapsed="false">
      <c r="A8" s="27" t="s">
        <v>56</v>
      </c>
      <c r="B8" s="28" t="n">
        <v>1</v>
      </c>
      <c r="C8" s="29" t="s">
        <v>38</v>
      </c>
      <c r="D8" s="29" t="s">
        <v>38</v>
      </c>
      <c r="E8" s="29" t="s">
        <v>28</v>
      </c>
      <c r="F8" s="29" t="s">
        <v>28</v>
      </c>
      <c r="G8" s="29" t="s">
        <v>28</v>
      </c>
      <c r="H8" s="29" t="s">
        <v>28</v>
      </c>
      <c r="I8" s="29" t="s">
        <v>30</v>
      </c>
      <c r="J8" s="29" t="s">
        <v>38</v>
      </c>
      <c r="K8" s="29" t="s">
        <v>32</v>
      </c>
      <c r="L8" s="29" t="s">
        <v>32</v>
      </c>
      <c r="M8" s="29" t="s">
        <v>38</v>
      </c>
      <c r="N8" s="29" t="s">
        <v>30</v>
      </c>
      <c r="O8" s="29" t="s">
        <v>30</v>
      </c>
      <c r="P8" s="29" t="s">
        <v>38</v>
      </c>
      <c r="Q8" s="29" t="s">
        <v>28</v>
      </c>
      <c r="R8" s="29" t="s">
        <v>28</v>
      </c>
      <c r="S8" s="29" t="s">
        <v>38</v>
      </c>
      <c r="T8" s="29" t="s">
        <v>28</v>
      </c>
      <c r="U8" s="29" t="s">
        <v>30</v>
      </c>
      <c r="V8" s="29" t="s">
        <v>32</v>
      </c>
      <c r="W8" s="29" t="s">
        <v>38</v>
      </c>
      <c r="X8" s="29" t="s">
        <v>28</v>
      </c>
      <c r="Y8" s="29" t="s">
        <v>38</v>
      </c>
      <c r="Z8" s="29" t="s">
        <v>28</v>
      </c>
      <c r="AA8" s="29" t="s">
        <v>28</v>
      </c>
      <c r="AB8" s="29" t="s">
        <v>28</v>
      </c>
      <c r="AC8" s="29" t="s">
        <v>38</v>
      </c>
      <c r="AD8" s="29" t="s">
        <v>32</v>
      </c>
      <c r="AE8" s="29" t="s">
        <v>32</v>
      </c>
      <c r="AF8" s="29" t="s">
        <v>38</v>
      </c>
      <c r="AG8" s="29"/>
      <c r="AH8" s="30" t="n">
        <f aca="false">IF($A8="","",SUMPRODUCT(SUMIF(kody,C8:AG8,godziny)))</f>
        <v>160</v>
      </c>
      <c r="AI8" s="30" t="n">
        <f aca="false">IF($A8="","",wymiar*$B8)</f>
        <v>160</v>
      </c>
      <c r="AJ8" s="31" t="n">
        <f aca="false">IF($A8="","",MAX(0,AH8-AI8))</f>
        <v>0</v>
      </c>
      <c r="AK8" s="30" t="n">
        <f aca="false">IF($A8="","",MAX(0,AI8-AH8))</f>
        <v>0</v>
      </c>
      <c r="AL8" s="32" t="n">
        <f aca="false">IF($A8="","",SUMPRODUCT(SUMIF(kody,C8:AF8,praca)*SUMIF(kody,D8:AG8,praca)*((1-SUMIF(kody,C8:AF8,konce)+SUMIF(kody,D8:AG8,poczatki))*24&lt;odpoczynek)))</f>
        <v>0</v>
      </c>
      <c r="AM8" s="33" t="n">
        <f aca="false">IF($A8="","",COUNTIF(C8:AG8,"W"))</f>
        <v>10</v>
      </c>
    </row>
    <row r="9" customFormat="false" ht="15" hidden="false" customHeight="false" outlineLevel="0" collapsed="false">
      <c r="A9" s="27" t="s">
        <v>57</v>
      </c>
      <c r="B9" s="28" t="n">
        <v>1</v>
      </c>
      <c r="C9" s="29" t="s">
        <v>38</v>
      </c>
      <c r="D9" s="29" t="s">
        <v>28</v>
      </c>
      <c r="E9" s="29" t="s">
        <v>28</v>
      </c>
      <c r="F9" s="29" t="s">
        <v>38</v>
      </c>
      <c r="G9" s="29" t="s">
        <v>32</v>
      </c>
      <c r="H9" s="29" t="s">
        <v>32</v>
      </c>
      <c r="I9" s="29" t="s">
        <v>28</v>
      </c>
      <c r="J9" s="29" t="s">
        <v>38</v>
      </c>
      <c r="K9" s="29" t="s">
        <v>30</v>
      </c>
      <c r="L9" s="29" t="s">
        <v>28</v>
      </c>
      <c r="M9" s="29" t="s">
        <v>38</v>
      </c>
      <c r="N9" s="29" t="s">
        <v>32</v>
      </c>
      <c r="O9" s="29" t="s">
        <v>30</v>
      </c>
      <c r="P9" s="29" t="s">
        <v>38</v>
      </c>
      <c r="Q9" s="29" t="s">
        <v>38</v>
      </c>
      <c r="R9" s="29" t="s">
        <v>28</v>
      </c>
      <c r="S9" s="29" t="s">
        <v>28</v>
      </c>
      <c r="T9" s="29" t="s">
        <v>32</v>
      </c>
      <c r="U9" s="29" t="s">
        <v>38</v>
      </c>
      <c r="V9" s="29" t="s">
        <v>28</v>
      </c>
      <c r="W9" s="29" t="s">
        <v>36</v>
      </c>
      <c r="X9" s="29" t="s">
        <v>38</v>
      </c>
      <c r="Y9" s="29" t="s">
        <v>28</v>
      </c>
      <c r="Z9" s="29" t="s">
        <v>28</v>
      </c>
      <c r="AA9" s="29" t="s">
        <v>28</v>
      </c>
      <c r="AB9" s="29" t="s">
        <v>28</v>
      </c>
      <c r="AC9" s="29" t="s">
        <v>38</v>
      </c>
      <c r="AD9" s="29" t="s">
        <v>32</v>
      </c>
      <c r="AE9" s="29" t="s">
        <v>32</v>
      </c>
      <c r="AF9" s="29" t="s">
        <v>38</v>
      </c>
      <c r="AG9" s="29"/>
      <c r="AH9" s="30" t="n">
        <f aca="false">IF($A9="","",SUMPRODUCT(SUMIF(kody,C9:AG9,godziny)))</f>
        <v>160</v>
      </c>
      <c r="AI9" s="30" t="n">
        <f aca="false">IF($A9="","",wymiar*$B9)</f>
        <v>160</v>
      </c>
      <c r="AJ9" s="31" t="n">
        <f aca="false">IF($A9="","",MAX(0,AH9-AI9))</f>
        <v>0</v>
      </c>
      <c r="AK9" s="30" t="n">
        <f aca="false">IF($A9="","",MAX(0,AI9-AH9))</f>
        <v>0</v>
      </c>
      <c r="AL9" s="32" t="n">
        <f aca="false">IF($A9="","",SUMPRODUCT(SUMIF(kody,C9:AF9,praca)*SUMIF(kody,D9:AG9,praca)*((1-SUMIF(kody,C9:AF9,konce)+SUMIF(kody,D9:AG9,poczatki))*24&lt;odpoczynek)))</f>
        <v>1</v>
      </c>
      <c r="AM9" s="33" t="n">
        <f aca="false">IF($A9="","",COUNTIF(C9:AG9,"W"))</f>
        <v>10</v>
      </c>
    </row>
    <row r="10" customFormat="false" ht="15" hidden="false" customHeight="false" outlineLevel="0" collapsed="false">
      <c r="A10" s="27" t="s">
        <v>58</v>
      </c>
      <c r="B10" s="28" t="n">
        <v>1</v>
      </c>
      <c r="C10" s="29" t="s">
        <v>38</v>
      </c>
      <c r="D10" s="29" t="s">
        <v>30</v>
      </c>
      <c r="E10" s="29" t="s">
        <v>30</v>
      </c>
      <c r="F10" s="29" t="s">
        <v>32</v>
      </c>
      <c r="G10" s="29" t="s">
        <v>38</v>
      </c>
      <c r="H10" s="29" t="s">
        <v>38</v>
      </c>
      <c r="I10" s="29" t="s">
        <v>28</v>
      </c>
      <c r="J10" s="29" t="s">
        <v>28</v>
      </c>
      <c r="K10" s="29" t="s">
        <v>32</v>
      </c>
      <c r="L10" s="29" t="s">
        <v>38</v>
      </c>
      <c r="M10" s="29" t="s">
        <v>38</v>
      </c>
      <c r="N10" s="29" t="s">
        <v>28</v>
      </c>
      <c r="O10" s="29" t="s">
        <v>32</v>
      </c>
      <c r="P10" s="29" t="s">
        <v>32</v>
      </c>
      <c r="Q10" s="29" t="s">
        <v>32</v>
      </c>
      <c r="R10" s="29" t="s">
        <v>32</v>
      </c>
      <c r="S10" s="29" t="s">
        <v>38</v>
      </c>
      <c r="T10" s="29" t="s">
        <v>28</v>
      </c>
      <c r="U10" s="29" t="s">
        <v>28</v>
      </c>
      <c r="V10" s="29" t="s">
        <v>38</v>
      </c>
      <c r="W10" s="29" t="s">
        <v>30</v>
      </c>
      <c r="X10" s="29" t="s">
        <v>30</v>
      </c>
      <c r="Y10" s="29" t="s">
        <v>32</v>
      </c>
      <c r="Z10" s="29" t="s">
        <v>38</v>
      </c>
      <c r="AA10" s="29" t="s">
        <v>30</v>
      </c>
      <c r="AB10" s="29" t="s">
        <v>32</v>
      </c>
      <c r="AC10" s="29" t="s">
        <v>32</v>
      </c>
      <c r="AD10" s="29" t="s">
        <v>38</v>
      </c>
      <c r="AE10" s="29" t="s">
        <v>38</v>
      </c>
      <c r="AF10" s="29" t="s">
        <v>28</v>
      </c>
      <c r="AG10" s="29"/>
      <c r="AH10" s="30" t="n">
        <f aca="false">IF($A10="","",SUMPRODUCT(SUMIF(kody,C10:AG10,godziny)))</f>
        <v>160</v>
      </c>
      <c r="AI10" s="30" t="n">
        <f aca="false">IF($A10="","",wymiar*$B10)</f>
        <v>160</v>
      </c>
      <c r="AJ10" s="31" t="n">
        <f aca="false">IF($A10="","",MAX(0,AH10-AI10))</f>
        <v>0</v>
      </c>
      <c r="AK10" s="30" t="n">
        <f aca="false">IF($A10="","",MAX(0,AI10-AH10))</f>
        <v>0</v>
      </c>
      <c r="AL10" s="32" t="n">
        <f aca="false">IF($A10="","",SUMPRODUCT(SUMIF(kody,C10:AF10,praca)*SUMIF(kody,D10:AG10,praca)*((1-SUMIF(kody,C10:AF10,konce)+SUMIF(kody,D10:AG10,poczatki))*24&lt;odpoczynek)))</f>
        <v>0</v>
      </c>
      <c r="AM10" s="33" t="n">
        <f aca="false">IF($A10="","",COUNTIF(C10:AG10,"W"))</f>
        <v>10</v>
      </c>
    </row>
    <row r="11" customFormat="false" ht="15" hidden="false" customHeight="false" outlineLevel="0" collapsed="false">
      <c r="A11" s="27" t="s">
        <v>59</v>
      </c>
      <c r="B11" s="28" t="n">
        <v>0.5</v>
      </c>
      <c r="C11" s="29" t="s">
        <v>38</v>
      </c>
      <c r="D11" s="29" t="s">
        <v>38</v>
      </c>
      <c r="E11" s="29" t="s">
        <v>38</v>
      </c>
      <c r="F11" s="29" t="s">
        <v>38</v>
      </c>
      <c r="G11" s="29" t="s">
        <v>34</v>
      </c>
      <c r="H11" s="29" t="s">
        <v>34</v>
      </c>
      <c r="I11" s="29" t="s">
        <v>34</v>
      </c>
      <c r="J11" s="29" t="s">
        <v>34</v>
      </c>
      <c r="K11" s="29" t="s">
        <v>38</v>
      </c>
      <c r="L11" s="29" t="s">
        <v>38</v>
      </c>
      <c r="M11" s="29" t="s">
        <v>38</v>
      </c>
      <c r="N11" s="29" t="s">
        <v>34</v>
      </c>
      <c r="O11" s="29" t="s">
        <v>34</v>
      </c>
      <c r="P11" s="29" t="s">
        <v>34</v>
      </c>
      <c r="Q11" s="29" t="s">
        <v>34</v>
      </c>
      <c r="R11" s="29" t="s">
        <v>38</v>
      </c>
      <c r="S11" s="29" t="s">
        <v>38</v>
      </c>
      <c r="T11" s="29" t="s">
        <v>38</v>
      </c>
      <c r="U11" s="29" t="s">
        <v>34</v>
      </c>
      <c r="V11" s="29" t="s">
        <v>34</v>
      </c>
      <c r="W11" s="29" t="s">
        <v>34</v>
      </c>
      <c r="X11" s="29" t="s">
        <v>34</v>
      </c>
      <c r="Y11" s="29" t="s">
        <v>38</v>
      </c>
      <c r="Z11" s="29" t="s">
        <v>38</v>
      </c>
      <c r="AA11" s="29" t="s">
        <v>38</v>
      </c>
      <c r="AB11" s="29" t="s">
        <v>34</v>
      </c>
      <c r="AC11" s="29" t="s">
        <v>38</v>
      </c>
      <c r="AD11" s="29" t="s">
        <v>38</v>
      </c>
      <c r="AE11" s="29" t="s">
        <v>38</v>
      </c>
      <c r="AF11" s="29" t="s">
        <v>38</v>
      </c>
      <c r="AG11" s="29"/>
      <c r="AH11" s="30" t="n">
        <f aca="false">IF($A11="","",SUMPRODUCT(SUMIF(kody,C11:AG11,godziny)))</f>
        <v>78</v>
      </c>
      <c r="AI11" s="30" t="n">
        <f aca="false">IF($A11="","",wymiar*$B11)</f>
        <v>80</v>
      </c>
      <c r="AJ11" s="31" t="n">
        <f aca="false">IF($A11="","",MAX(0,AH11-AI11))</f>
        <v>0</v>
      </c>
      <c r="AK11" s="30" t="n">
        <f aca="false">IF($A11="","",MAX(0,AI11-AH11))</f>
        <v>2</v>
      </c>
      <c r="AL11" s="32" t="n">
        <f aca="false">IF($A11="","",SUMPRODUCT(SUMIF(kody,C11:AF11,praca)*SUMIF(kody,D11:AG11,praca)*((1-SUMIF(kody,C11:AF11,konce)+SUMIF(kody,D11:AG11,poczatki))*24&lt;odpoczynek)))</f>
        <v>0</v>
      </c>
      <c r="AM11" s="33" t="n">
        <f aca="false">IF($A11="","",COUNTIF(C11:AG11,"W"))</f>
        <v>17</v>
      </c>
    </row>
    <row r="12" customFormat="false" ht="15" hidden="false" customHeight="false" outlineLevel="0" collapsed="false">
      <c r="A12" s="14"/>
      <c r="B12" s="34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30" t="str">
        <f aca="false">IF($A12="","",SUMPRODUCT(SUMIF(kody,C12:AG12,godziny)))</f>
        <v/>
      </c>
      <c r="AI12" s="30" t="str">
        <f aca="false">IF($A12="","",wymiar*$B12)</f>
        <v/>
      </c>
      <c r="AJ12" s="31" t="str">
        <f aca="false">IF($A12="","",MAX(0,AH12-AI12))</f>
        <v/>
      </c>
      <c r="AK12" s="30" t="str">
        <f aca="false">IF($A12="","",MAX(0,AI12-AH12))</f>
        <v/>
      </c>
      <c r="AL12" s="32" t="str">
        <f aca="false">IF($A12="","",SUMPRODUCT(SUMIF(kody,C12:AF12,praca)*SUMIF(kody,D12:AG12,praca)*((1-SUMIF(kody,C12:AF12,konce)+SUMIF(kody,D12:AG12,poczatki))*24&lt;odpoczynek)))</f>
        <v/>
      </c>
      <c r="AM12" s="33" t="str">
        <f aca="false">IF($A12="","",COUNTIF(C12:AG12,"W"))</f>
        <v/>
      </c>
    </row>
    <row r="13" customFormat="false" ht="15" hidden="false" customHeight="false" outlineLevel="0" collapsed="false">
      <c r="A13" s="14"/>
      <c r="B13" s="34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30" t="str">
        <f aca="false">IF($A13="","",SUMPRODUCT(SUMIF(kody,C13:AG13,godziny)))</f>
        <v/>
      </c>
      <c r="AI13" s="30" t="str">
        <f aca="false">IF($A13="","",wymiar*$B13)</f>
        <v/>
      </c>
      <c r="AJ13" s="31" t="str">
        <f aca="false">IF($A13="","",MAX(0,AH13-AI13))</f>
        <v/>
      </c>
      <c r="AK13" s="30" t="str">
        <f aca="false">IF($A13="","",MAX(0,AI13-AH13))</f>
        <v/>
      </c>
      <c r="AL13" s="32" t="str">
        <f aca="false">IF($A13="","",SUMPRODUCT(SUMIF(kody,C13:AF13,praca)*SUMIF(kody,D13:AG13,praca)*((1-SUMIF(kody,C13:AF13,konce)+SUMIF(kody,D13:AG13,poczatki))*24&lt;odpoczynek)))</f>
        <v/>
      </c>
      <c r="AM13" s="33" t="str">
        <f aca="false">IF($A13="","",COUNTIF(C13:AG13,"W"))</f>
        <v/>
      </c>
    </row>
    <row r="14" customFormat="false" ht="15" hidden="false" customHeight="false" outlineLevel="0" collapsed="false">
      <c r="A14" s="14"/>
      <c r="B14" s="34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30" t="str">
        <f aca="false">IF($A14="","",SUMPRODUCT(SUMIF(kody,C14:AG14,godziny)))</f>
        <v/>
      </c>
      <c r="AI14" s="30" t="str">
        <f aca="false">IF($A14="","",wymiar*$B14)</f>
        <v/>
      </c>
      <c r="AJ14" s="31" t="str">
        <f aca="false">IF($A14="","",MAX(0,AH14-AI14))</f>
        <v/>
      </c>
      <c r="AK14" s="30" t="str">
        <f aca="false">IF($A14="","",MAX(0,AI14-AH14))</f>
        <v/>
      </c>
      <c r="AL14" s="32" t="str">
        <f aca="false">IF($A14="","",SUMPRODUCT(SUMIF(kody,C14:AF14,praca)*SUMIF(kody,D14:AG14,praca)*((1-SUMIF(kody,C14:AF14,konce)+SUMIF(kody,D14:AG14,poczatki))*24&lt;odpoczynek)))</f>
        <v/>
      </c>
      <c r="AM14" s="33" t="str">
        <f aca="false">IF($A14="","",COUNTIF(C14:AG14,"W"))</f>
        <v/>
      </c>
    </row>
    <row r="16" customFormat="false" ht="15" hidden="false" customHeight="false" outlineLevel="0" collapsed="false">
      <c r="A16" s="35" t="s">
        <v>60</v>
      </c>
      <c r="B16" s="35"/>
      <c r="C16" s="36" t="str">
        <f aca="false">IF(OR(C$3="",COUNTIF(zamkniete,C$3)&gt;0),"",SUMPRODUCT(SUMIF(kody,C5:C14,praca)*(SUMIF(kody,C5:C14,poczatki)&lt;=TIME(8,0,0))*(SUMIF(kody,C5:C14,konce)&gt;TIME(8,0,0))))</f>
        <v/>
      </c>
      <c r="D16" s="36" t="n">
        <f aca="false">IF(OR(D$3="",COUNTIF(zamkniete,D$3)&gt;0),"",SUMPRODUCT(SUMIF(kody,D5:D14,praca)*(SUMIF(kody,D5:D14,poczatki)&lt;=TIME(8,0,0))*(SUMIF(kody,D5:D14,konce)&gt;TIME(8,0,0))))</f>
        <v>2</v>
      </c>
      <c r="E16" s="36" t="n">
        <f aca="false">IF(OR(E$3="",COUNTIF(zamkniete,E$3)&gt;0),"",SUMPRODUCT(SUMIF(kody,E5:E14,praca)*(SUMIF(kody,E5:E14,poczatki)&lt;=TIME(8,0,0))*(SUMIF(kody,E5:E14,konce)&gt;TIME(8,0,0))))</f>
        <v>2</v>
      </c>
      <c r="F16" s="36" t="n">
        <f aca="false">IF(OR(F$3="",COUNTIF(zamkniete,F$3)&gt;0),"",SUMPRODUCT(SUMIF(kody,F5:F14,praca)*(SUMIF(kody,F5:F14,poczatki)&lt;=TIME(8,0,0))*(SUMIF(kody,F5:F14,konce)&gt;TIME(8,0,0))))</f>
        <v>2</v>
      </c>
      <c r="G16" s="36" t="n">
        <f aca="false">IF(OR(G$3="",COUNTIF(zamkniete,G$3)&gt;0),"",SUMPRODUCT(SUMIF(kody,G5:G14,praca)*(SUMIF(kody,G5:G14,poczatki)&lt;=TIME(8,0,0))*(SUMIF(kody,G5:G14,konce)&gt;TIME(8,0,0))))</f>
        <v>2</v>
      </c>
      <c r="H16" s="36" t="n">
        <f aca="false">IF(OR(H$3="",COUNTIF(zamkniete,H$3)&gt;0),"",SUMPRODUCT(SUMIF(kody,H5:H14,praca)*(SUMIF(kody,H5:H14,poczatki)&lt;=TIME(8,0,0))*(SUMIF(kody,H5:H14,konce)&gt;TIME(8,0,0))))</f>
        <v>2</v>
      </c>
      <c r="I16" s="36" t="n">
        <f aca="false">IF(OR(I$3="",COUNTIF(zamkniete,I$3)&gt;0),"",SUMPRODUCT(SUMIF(kody,I5:I14,praca)*(SUMIF(kody,I5:I14,poczatki)&lt;=TIME(8,0,0))*(SUMIF(kody,I5:I14,konce)&gt;TIME(8,0,0))))</f>
        <v>3</v>
      </c>
      <c r="J16" s="36" t="n">
        <f aca="false">IF(OR(J$3="",COUNTIF(zamkniete,J$3)&gt;0),"",SUMPRODUCT(SUMIF(kody,J5:J14,praca)*(SUMIF(kody,J5:J14,poczatki)&lt;=TIME(8,0,0))*(SUMIF(kody,J5:J14,konce)&gt;TIME(8,0,0))))</f>
        <v>2</v>
      </c>
      <c r="K16" s="36" t="n">
        <f aca="false">IF(OR(K$3="",COUNTIF(zamkniete,K$3)&gt;0),"",SUMPRODUCT(SUMIF(kody,K5:K14,praca)*(SUMIF(kody,K5:K14,poczatki)&lt;=TIME(8,0,0))*(SUMIF(kody,K5:K14,konce)&gt;TIME(8,0,0))))</f>
        <v>2</v>
      </c>
      <c r="L16" s="36" t="n">
        <f aca="false">IF(OR(L$3="",COUNTIF(zamkniete,L$3)&gt;0),"",SUMPRODUCT(SUMIF(kody,L5:L14,praca)*(SUMIF(kody,L5:L14,poczatki)&lt;=TIME(8,0,0))*(SUMIF(kody,L5:L14,konce)&gt;TIME(8,0,0))))</f>
        <v>2</v>
      </c>
      <c r="M16" s="36" t="str">
        <f aca="false">IF(OR(M$3="",COUNTIF(zamkniete,M$3)&gt;0),"",SUMPRODUCT(SUMIF(kody,M5:M14,praca)*(SUMIF(kody,M5:M14,poczatki)&lt;=TIME(8,0,0))*(SUMIF(kody,M5:M14,konce)&gt;TIME(8,0,0))))</f>
        <v/>
      </c>
      <c r="N16" s="36" t="n">
        <f aca="false">IF(OR(N$3="",COUNTIF(zamkniete,N$3)&gt;0),"",SUMPRODUCT(SUMIF(kody,N5:N14,praca)*(SUMIF(kody,N5:N14,poczatki)&lt;=TIME(8,0,0))*(SUMIF(kody,N5:N14,konce)&gt;TIME(8,0,0))))</f>
        <v>2</v>
      </c>
      <c r="O16" s="36" t="n">
        <f aca="false">IF(OR(O$3="",COUNTIF(zamkniete,O$3)&gt;0),"",SUMPRODUCT(SUMIF(kody,O5:O14,praca)*(SUMIF(kody,O5:O14,poczatki)&lt;=TIME(8,0,0))*(SUMIF(kody,O5:O14,konce)&gt;TIME(8,0,0))))</f>
        <v>2</v>
      </c>
      <c r="P16" s="36" t="n">
        <f aca="false">IF(OR(P$3="",COUNTIF(zamkniete,P$3)&gt;0),"",SUMPRODUCT(SUMIF(kody,P5:P14,praca)*(SUMIF(kody,P5:P14,poczatki)&lt;=TIME(8,0,0))*(SUMIF(kody,P5:P14,konce)&gt;TIME(8,0,0))))</f>
        <v>2</v>
      </c>
      <c r="Q16" s="36" t="n">
        <f aca="false">IF(OR(Q$3="",COUNTIF(zamkniete,Q$3)&gt;0),"",SUMPRODUCT(SUMIF(kody,Q5:Q14,praca)*(SUMIF(kody,Q5:Q14,poczatki)&lt;=TIME(8,0,0))*(SUMIF(kody,Q5:Q14,konce)&gt;TIME(8,0,0))))</f>
        <v>2</v>
      </c>
      <c r="R16" s="36" t="n">
        <f aca="false">IF(OR(R$3="",COUNTIF(zamkniete,R$3)&gt;0),"",SUMPRODUCT(SUMIF(kody,R5:R14,praca)*(SUMIF(kody,R5:R14,poczatki)&lt;=TIME(8,0,0))*(SUMIF(kody,R5:R14,konce)&gt;TIME(8,0,0))))</f>
        <v>2</v>
      </c>
      <c r="S16" s="36" t="n">
        <f aca="false">IF(OR(S$3="",COUNTIF(zamkniete,S$3)&gt;0),"",SUMPRODUCT(SUMIF(kody,S5:S14,praca)*(SUMIF(kody,S5:S14,poczatki)&lt;=TIME(8,0,0))*(SUMIF(kody,S5:S14,konce)&gt;TIME(8,0,0))))</f>
        <v>2</v>
      </c>
      <c r="T16" s="36" t="n">
        <f aca="false">IF(OR(T$3="",COUNTIF(zamkniete,T$3)&gt;0),"",SUMPRODUCT(SUMIF(kody,T5:T14,praca)*(SUMIF(kody,T5:T14,poczatki)&lt;=TIME(8,0,0))*(SUMIF(kody,T5:T14,konce)&gt;TIME(8,0,0))))</f>
        <v>2</v>
      </c>
      <c r="U16" s="36" t="n">
        <f aca="false">IF(OR(U$3="",COUNTIF(zamkniete,U$3)&gt;0),"",SUMPRODUCT(SUMIF(kody,U5:U14,praca)*(SUMIF(kody,U5:U14,poczatki)&lt;=TIME(8,0,0))*(SUMIF(kody,U5:U14,konce)&gt;TIME(8,0,0))))</f>
        <v>2</v>
      </c>
      <c r="V16" s="36" t="n">
        <f aca="false">IF(OR(V$3="",COUNTIF(zamkniete,V$3)&gt;0),"",SUMPRODUCT(SUMIF(kody,V5:V14,praca)*(SUMIF(kody,V5:V14,poczatki)&lt;=TIME(8,0,0))*(SUMIF(kody,V5:V14,konce)&gt;TIME(8,0,0))))</f>
        <v>2</v>
      </c>
      <c r="W16" s="36" t="n">
        <f aca="false">IF(OR(W$3="",COUNTIF(zamkniete,W$3)&gt;0),"",SUMPRODUCT(SUMIF(kody,W5:W14,praca)*(SUMIF(kody,W5:W14,poczatki)&lt;=TIME(8,0,0))*(SUMIF(kody,W5:W14,konce)&gt;TIME(8,0,0))))</f>
        <v>2</v>
      </c>
      <c r="X16" s="36" t="n">
        <f aca="false">IF(OR(X$3="",COUNTIF(zamkniete,X$3)&gt;0),"",SUMPRODUCT(SUMIF(kody,X5:X14,praca)*(SUMIF(kody,X5:X14,poczatki)&lt;=TIME(8,0,0))*(SUMIF(kody,X5:X14,konce)&gt;TIME(8,0,0))))</f>
        <v>2</v>
      </c>
      <c r="Y16" s="36" t="n">
        <f aca="false">IF(OR(Y$3="",COUNTIF(zamkniete,Y$3)&gt;0),"",SUMPRODUCT(SUMIF(kody,Y5:Y14,praca)*(SUMIF(kody,Y5:Y14,poczatki)&lt;=TIME(8,0,0))*(SUMIF(kody,Y5:Y14,konce)&gt;TIME(8,0,0))))</f>
        <v>2</v>
      </c>
      <c r="Z16" s="36" t="n">
        <f aca="false">IF(OR(Z$3="",COUNTIF(zamkniete,Z$3)&gt;0),"",SUMPRODUCT(SUMIF(kody,Z5:Z14,praca)*(SUMIF(kody,Z5:Z14,poczatki)&lt;=TIME(8,0,0))*(SUMIF(kody,Z5:Z14,konce)&gt;TIME(8,0,0))))</f>
        <v>2</v>
      </c>
      <c r="AA16" s="36" t="n">
        <f aca="false">IF(OR(AA$3="",COUNTIF(zamkniete,AA$3)&gt;0),"",SUMPRODUCT(SUMIF(kody,AA5:AA14,praca)*(SUMIF(kody,AA5:AA14,poczatki)&lt;=TIME(8,0,0))*(SUMIF(kody,AA5:AA14,konce)&gt;TIME(8,0,0))))</f>
        <v>2</v>
      </c>
      <c r="AB16" s="36" t="n">
        <f aca="false">IF(OR(AB$3="",COUNTIF(zamkniete,AB$3)&gt;0),"",SUMPRODUCT(SUMIF(kody,AB5:AB14,praca)*(SUMIF(kody,AB5:AB14,poczatki)&lt;=TIME(8,0,0))*(SUMIF(kody,AB5:AB14,konce)&gt;TIME(8,0,0))))</f>
        <v>2</v>
      </c>
      <c r="AC16" s="36" t="n">
        <f aca="false">IF(OR(AC$3="",COUNTIF(zamkniete,AC$3)&gt;0),"",SUMPRODUCT(SUMIF(kody,AC5:AC14,praca)*(SUMIF(kody,AC5:AC14,poczatki)&lt;=TIME(8,0,0))*(SUMIF(kody,AC5:AC14,konce)&gt;TIME(8,0,0))))</f>
        <v>2</v>
      </c>
      <c r="AD16" s="36" t="n">
        <f aca="false">IF(OR(AD$3="",COUNTIF(zamkniete,AD$3)&gt;0),"",SUMPRODUCT(SUMIF(kody,AD5:AD14,praca)*(SUMIF(kody,AD5:AD14,poczatki)&lt;=TIME(8,0,0))*(SUMIF(kody,AD5:AD14,konce)&gt;TIME(8,0,0))))</f>
        <v>2</v>
      </c>
      <c r="AE16" s="36" t="n">
        <f aca="false">IF(OR(AE$3="",COUNTIF(zamkniete,AE$3)&gt;0),"",SUMPRODUCT(SUMIF(kody,AE5:AE14,praca)*(SUMIF(kody,AE5:AE14,poczatki)&lt;=TIME(8,0,0))*(SUMIF(kody,AE5:AE14,konce)&gt;TIME(8,0,0))))</f>
        <v>2</v>
      </c>
      <c r="AF16" s="36" t="n">
        <f aca="false">IF(OR(AF$3="",COUNTIF(zamkniete,AF$3)&gt;0),"",SUMPRODUCT(SUMIF(kody,AF5:AF14,praca)*(SUMIF(kody,AF5:AF14,poczatki)&lt;=TIME(8,0,0))*(SUMIF(kody,AF5:AF14,konce)&gt;TIME(8,0,0))))</f>
        <v>2</v>
      </c>
      <c r="AG16" s="36" t="str">
        <f aca="false">IF(OR(AG$3="",COUNTIF(zamkniete,AG$3)&gt;0),"",SUMPRODUCT(SUMIF(kody,AG5:AG14,praca)*(SUMIF(kody,AG5:AG14,poczatki)&lt;=TIME(8,0,0))*(SUMIF(kody,AG5:AG14,konce)&gt;TIME(8,0,0))))</f>
        <v/>
      </c>
    </row>
    <row r="17" customFormat="false" ht="15" hidden="false" customHeight="false" outlineLevel="0" collapsed="false">
      <c r="A17" s="35" t="s">
        <v>61</v>
      </c>
      <c r="B17" s="35"/>
      <c r="C17" s="36" t="str">
        <f aca="false">IF(OR(C$3="",COUNTIF(zamkniete,C$3)&gt;0),"",SUMPRODUCT(SUMIF(kody,C5:C14,praca)*(SUMIF(kody,C5:C14,poczatki)&lt;=TIME(18,0,0))*(SUMIF(kody,C5:C14,konce)&gt;TIME(18,0,0))))</f>
        <v/>
      </c>
      <c r="D17" s="36" t="n">
        <f aca="false">IF(OR(D$3="",COUNTIF(zamkniete,D$3)&gt;0),"",SUMPRODUCT(SUMIF(kody,D5:D14,praca)*(SUMIF(kody,D5:D14,poczatki)&lt;=TIME(18,0,0))*(SUMIF(kody,D5:D14,konce)&gt;TIME(18,0,0))))</f>
        <v>2</v>
      </c>
      <c r="E17" s="36" t="n">
        <f aca="false">IF(OR(E$3="",COUNTIF(zamkniete,E$3)&gt;0),"",SUMPRODUCT(SUMIF(kody,E5:E14,praca)*(SUMIF(kody,E5:E14,poczatki)&lt;=TIME(18,0,0))*(SUMIF(kody,E5:E14,konce)&gt;TIME(18,0,0))))</f>
        <v>2</v>
      </c>
      <c r="F17" s="36" t="n">
        <f aca="false">IF(OR(F$3="",COUNTIF(zamkniete,F$3)&gt;0),"",SUMPRODUCT(SUMIF(kody,F5:F14,praca)*(SUMIF(kody,F5:F14,poczatki)&lt;=TIME(18,0,0))*(SUMIF(kody,F5:F14,konce)&gt;TIME(18,0,0))))</f>
        <v>2</v>
      </c>
      <c r="G17" s="36" t="n">
        <f aca="false">IF(OR(G$3="",COUNTIF(zamkniete,G$3)&gt;0),"",SUMPRODUCT(SUMIF(kody,G5:G14,praca)*(SUMIF(kody,G5:G14,poczatki)&lt;=TIME(18,0,0))*(SUMIF(kody,G5:G14,konce)&gt;TIME(18,0,0))))</f>
        <v>2</v>
      </c>
      <c r="H17" s="36" t="n">
        <f aca="false">IF(OR(H$3="",COUNTIF(zamkniete,H$3)&gt;0),"",SUMPRODUCT(SUMIF(kody,H5:H14,praca)*(SUMIF(kody,H5:H14,poczatki)&lt;=TIME(18,0,0))*(SUMIF(kody,H5:H14,konce)&gt;TIME(18,0,0))))</f>
        <v>2</v>
      </c>
      <c r="I17" s="36" t="n">
        <f aca="false">IF(OR(I$3="",COUNTIF(zamkniete,I$3)&gt;0),"",SUMPRODUCT(SUMIF(kody,I5:I14,praca)*(SUMIF(kody,I5:I14,poczatki)&lt;=TIME(18,0,0))*(SUMIF(kody,I5:I14,konce)&gt;TIME(18,0,0))))</f>
        <v>2</v>
      </c>
      <c r="J17" s="36" t="n">
        <f aca="false">IF(OR(J$3="",COUNTIF(zamkniete,J$3)&gt;0),"",SUMPRODUCT(SUMIF(kody,J5:J14,praca)*(SUMIF(kody,J5:J14,poczatki)&lt;=TIME(18,0,0))*(SUMIF(kody,J5:J14,konce)&gt;TIME(18,0,0))))</f>
        <v>2</v>
      </c>
      <c r="K17" s="36" t="n">
        <f aca="false">IF(OR(K$3="",COUNTIF(zamkniete,K$3)&gt;0),"",SUMPRODUCT(SUMIF(kody,K5:K14,praca)*(SUMIF(kody,K5:K14,poczatki)&lt;=TIME(18,0,0))*(SUMIF(kody,K5:K14,konce)&gt;TIME(18,0,0))))</f>
        <v>2</v>
      </c>
      <c r="L17" s="36" t="n">
        <f aca="false">IF(OR(L$3="",COUNTIF(zamkniete,L$3)&gt;0),"",SUMPRODUCT(SUMIF(kody,L5:L14,praca)*(SUMIF(kody,L5:L14,poczatki)&lt;=TIME(18,0,0))*(SUMIF(kody,L5:L14,konce)&gt;TIME(18,0,0))))</f>
        <v>2</v>
      </c>
      <c r="M17" s="36" t="str">
        <f aca="false">IF(OR(M$3="",COUNTIF(zamkniete,M$3)&gt;0),"",SUMPRODUCT(SUMIF(kody,M5:M14,praca)*(SUMIF(kody,M5:M14,poczatki)&lt;=TIME(18,0,0))*(SUMIF(kody,M5:M14,konce)&gt;TIME(18,0,0))))</f>
        <v/>
      </c>
      <c r="N17" s="36" t="n">
        <f aca="false">IF(OR(N$3="",COUNTIF(zamkniete,N$3)&gt;0),"",SUMPRODUCT(SUMIF(kody,N5:N14,praca)*(SUMIF(kody,N5:N14,poczatki)&lt;=TIME(18,0,0))*(SUMIF(kody,N5:N14,konce)&gt;TIME(18,0,0))))</f>
        <v>2</v>
      </c>
      <c r="O17" s="36" t="n">
        <f aca="false">IF(OR(O$3="",COUNTIF(zamkniete,O$3)&gt;0),"",SUMPRODUCT(SUMIF(kody,O5:O14,praca)*(SUMIF(kody,O5:O14,poczatki)&lt;=TIME(18,0,0))*(SUMIF(kody,O5:O14,konce)&gt;TIME(18,0,0))))</f>
        <v>2</v>
      </c>
      <c r="P17" s="36" t="n">
        <f aca="false">IF(OR(P$3="",COUNTIF(zamkniete,P$3)&gt;0),"",SUMPRODUCT(SUMIF(kody,P5:P14,praca)*(SUMIF(kody,P5:P14,poczatki)&lt;=TIME(18,0,0))*(SUMIF(kody,P5:P14,konce)&gt;TIME(18,0,0))))</f>
        <v>2</v>
      </c>
      <c r="Q17" s="36" t="n">
        <f aca="false">IF(OR(Q$3="",COUNTIF(zamkniete,Q$3)&gt;0),"",SUMPRODUCT(SUMIF(kody,Q5:Q14,praca)*(SUMIF(kody,Q5:Q14,poczatki)&lt;=TIME(18,0,0))*(SUMIF(kody,Q5:Q14,konce)&gt;TIME(18,0,0))))</f>
        <v>2</v>
      </c>
      <c r="R17" s="36" t="n">
        <f aca="false">IF(OR(R$3="",COUNTIF(zamkniete,R$3)&gt;0),"",SUMPRODUCT(SUMIF(kody,R5:R14,praca)*(SUMIF(kody,R5:R14,poczatki)&lt;=TIME(18,0,0))*(SUMIF(kody,R5:R14,konce)&gt;TIME(18,0,0))))</f>
        <v>2</v>
      </c>
      <c r="S17" s="36" t="n">
        <f aca="false">IF(OR(S$3="",COUNTIF(zamkniete,S$3)&gt;0),"",SUMPRODUCT(SUMIF(kody,S5:S14,praca)*(SUMIF(kody,S5:S14,poczatki)&lt;=TIME(18,0,0))*(SUMIF(kody,S5:S14,konce)&gt;TIME(18,0,0))))</f>
        <v>2</v>
      </c>
      <c r="T17" s="36" t="n">
        <f aca="false">IF(OR(T$3="",COUNTIF(zamkniete,T$3)&gt;0),"",SUMPRODUCT(SUMIF(kody,T5:T14,praca)*(SUMIF(kody,T5:T14,poczatki)&lt;=TIME(18,0,0))*(SUMIF(kody,T5:T14,konce)&gt;TIME(18,0,0))))</f>
        <v>2</v>
      </c>
      <c r="U17" s="36" t="n">
        <f aca="false">IF(OR(U$3="",COUNTIF(zamkniete,U$3)&gt;0),"",SUMPRODUCT(SUMIF(kody,U5:U14,praca)*(SUMIF(kody,U5:U14,poczatki)&lt;=TIME(18,0,0))*(SUMIF(kody,U5:U14,konce)&gt;TIME(18,0,0))))</f>
        <v>2</v>
      </c>
      <c r="V17" s="36" t="n">
        <f aca="false">IF(OR(V$3="",COUNTIF(zamkniete,V$3)&gt;0),"",SUMPRODUCT(SUMIF(kody,V5:V14,praca)*(SUMIF(kody,V5:V14,poczatki)&lt;=TIME(18,0,0))*(SUMIF(kody,V5:V14,konce)&gt;TIME(18,0,0))))</f>
        <v>2</v>
      </c>
      <c r="W17" s="36" t="n">
        <f aca="false">IF(OR(W$3="",COUNTIF(zamkniete,W$3)&gt;0),"",SUMPRODUCT(SUMIF(kody,W5:W14,praca)*(SUMIF(kody,W5:W14,poczatki)&lt;=TIME(18,0,0))*(SUMIF(kody,W5:W14,konce)&gt;TIME(18,0,0))))</f>
        <v>2</v>
      </c>
      <c r="X17" s="36" t="n">
        <f aca="false">IF(OR(X$3="",COUNTIF(zamkniete,X$3)&gt;0),"",SUMPRODUCT(SUMIF(kody,X5:X14,praca)*(SUMIF(kody,X5:X14,poczatki)&lt;=TIME(18,0,0))*(SUMIF(kody,X5:X14,konce)&gt;TIME(18,0,0))))</f>
        <v>2</v>
      </c>
      <c r="Y17" s="36" t="n">
        <f aca="false">IF(OR(Y$3="",COUNTIF(zamkniete,Y$3)&gt;0),"",SUMPRODUCT(SUMIF(kody,Y5:Y14,praca)*(SUMIF(kody,Y5:Y14,poczatki)&lt;=TIME(18,0,0))*(SUMIF(kody,Y5:Y14,konce)&gt;TIME(18,0,0))))</f>
        <v>2</v>
      </c>
      <c r="Z17" s="36" t="n">
        <f aca="false">IF(OR(Z$3="",COUNTIF(zamkniete,Z$3)&gt;0),"",SUMPRODUCT(SUMIF(kody,Z5:Z14,praca)*(SUMIF(kody,Z5:Z14,poczatki)&lt;=TIME(18,0,0))*(SUMIF(kody,Z5:Z14,konce)&gt;TIME(18,0,0))))</f>
        <v>2</v>
      </c>
      <c r="AA17" s="36" t="n">
        <f aca="false">IF(OR(AA$3="",COUNTIF(zamkniete,AA$3)&gt;0),"",SUMPRODUCT(SUMIF(kody,AA5:AA14,praca)*(SUMIF(kody,AA5:AA14,poczatki)&lt;=TIME(18,0,0))*(SUMIF(kody,AA5:AA14,konce)&gt;TIME(18,0,0))))</f>
        <v>2</v>
      </c>
      <c r="AB17" s="36" t="n">
        <f aca="false">IF(OR(AB$3="",COUNTIF(zamkniete,AB$3)&gt;0),"",SUMPRODUCT(SUMIF(kody,AB5:AB14,praca)*(SUMIF(kody,AB5:AB14,poczatki)&lt;=TIME(18,0,0))*(SUMIF(kody,AB5:AB14,konce)&gt;TIME(18,0,0))))</f>
        <v>2</v>
      </c>
      <c r="AC17" s="36" t="n">
        <f aca="false">IF(OR(AC$3="",COUNTIF(zamkniete,AC$3)&gt;0),"",SUMPRODUCT(SUMIF(kody,AC5:AC14,praca)*(SUMIF(kody,AC5:AC14,poczatki)&lt;=TIME(18,0,0))*(SUMIF(kody,AC5:AC14,konce)&gt;TIME(18,0,0))))</f>
        <v>2</v>
      </c>
      <c r="AD17" s="36" t="n">
        <f aca="false">IF(OR(AD$3="",COUNTIF(zamkniete,AD$3)&gt;0),"",SUMPRODUCT(SUMIF(kody,AD5:AD14,praca)*(SUMIF(kody,AD5:AD14,poczatki)&lt;=TIME(18,0,0))*(SUMIF(kody,AD5:AD14,konce)&gt;TIME(18,0,0))))</f>
        <v>2</v>
      </c>
      <c r="AE17" s="36" t="n">
        <f aca="false">IF(OR(AE$3="",COUNTIF(zamkniete,AE$3)&gt;0),"",SUMPRODUCT(SUMIF(kody,AE5:AE14,praca)*(SUMIF(kody,AE5:AE14,poczatki)&lt;=TIME(18,0,0))*(SUMIF(kody,AE5:AE14,konce)&gt;TIME(18,0,0))))</f>
        <v>2</v>
      </c>
      <c r="AF17" s="36" t="n">
        <f aca="false">IF(OR(AF$3="",COUNTIF(zamkniete,AF$3)&gt;0),"",SUMPRODUCT(SUMIF(kody,AF5:AF14,praca)*(SUMIF(kody,AF5:AF14,poczatki)&lt;=TIME(18,0,0))*(SUMIF(kody,AF5:AF14,konce)&gt;TIME(18,0,0))))</f>
        <v>2</v>
      </c>
      <c r="AG17" s="36" t="str">
        <f aca="false">IF(OR(AG$3="",COUNTIF(zamkniete,AG$3)&gt;0),"",SUMPRODUCT(SUMIF(kody,AG5:AG14,praca)*(SUMIF(kody,AG5:AG14,poczatki)&lt;=TIME(18,0,0))*(SUMIF(kody,AG5:AG14,konce)&gt;TIME(18,0,0))))</f>
        <v/>
      </c>
    </row>
    <row r="19" customFormat="false" ht="15" hidden="false" customHeight="false" outlineLevel="0" collapsed="false">
      <c r="A19" s="18" t="s">
        <v>62</v>
      </c>
    </row>
    <row r="20" customFormat="false" ht="15" hidden="false" customHeight="false" outlineLevel="0" collapsed="false">
      <c r="A20" s="18" t="s">
        <v>63</v>
      </c>
    </row>
  </sheetData>
  <mergeCells count="10">
    <mergeCell ref="A3:A4"/>
    <mergeCell ref="B3:B4"/>
    <mergeCell ref="AH3:AH4"/>
    <mergeCell ref="AI3:AI4"/>
    <mergeCell ref="AJ3:AJ4"/>
    <mergeCell ref="AK3:AK4"/>
    <mergeCell ref="AL3:AL4"/>
    <mergeCell ref="AM3:AM4"/>
    <mergeCell ref="A16:B16"/>
    <mergeCell ref="A17:B17"/>
  </mergeCells>
  <conditionalFormatting sqref="D5:AG14">
    <cfRule type="expression" priority="2" aboveAverage="0" equalAverage="0" bottom="0" percent="0" rank="0" text="" dxfId="0">
      <formula>AND(C5&lt;&gt;"",D5&lt;&gt;"",SUMIF(kody,C5,praca)=1,SUMIF(kody,D5,praca)=1,(1-SUMIF(kody,C5,konce)+SUMIF(kody,D5,poczatki))*24&lt;odpoczynek)</formula>
    </cfRule>
  </conditionalFormatting>
  <conditionalFormatting sqref="C5:AG14">
    <cfRule type="expression" priority="3" aboveAverage="0" equalAverage="0" bottom="0" percent="0" rank="0" text="" dxfId="1">
      <formula>C5="R"</formula>
    </cfRule>
    <cfRule type="expression" priority="4" aboveAverage="0" equalAverage="0" bottom="0" percent="0" rank="0" text="" dxfId="2">
      <formula>C5="D"</formula>
    </cfRule>
    <cfRule type="expression" priority="5" aboveAverage="0" equalAverage="0" bottom="0" percent="0" rank="0" text="" dxfId="3">
      <formula>C5="P"</formula>
    </cfRule>
    <cfRule type="expression" priority="6" aboveAverage="0" equalAverage="0" bottom="0" percent="0" rank="0" text="" dxfId="4">
      <formula>C5="K"</formula>
    </cfRule>
    <cfRule type="expression" priority="7" aboveAverage="0" equalAverage="0" bottom="0" percent="0" rank="0" text="" dxfId="5">
      <formula>C5="U"</formula>
    </cfRule>
    <cfRule type="expression" priority="8" aboveAverage="0" equalAverage="0" bottom="0" percent="0" rank="0" text="" dxfId="6">
      <formula>C5="W"</formula>
    </cfRule>
  </conditionalFormatting>
  <conditionalFormatting sqref="C5:AG17">
    <cfRule type="expression" priority="9" aboveAverage="0" equalAverage="0" bottom="0" percent="0" rank="0" text="" dxfId="7">
      <formula>AND(C$3&lt;&gt;"",COUNTIF(zamkniete,C$3)&gt;0)</formula>
    </cfRule>
    <cfRule type="expression" priority="10" aboveAverage="0" equalAverage="0" bottom="0" percent="0" rank="0" text="" dxfId="8">
      <formula>AND(C$3&lt;&gt;"",WEEKDAY(C$3,2)&gt;5)</formula>
    </cfRule>
  </conditionalFormatting>
  <conditionalFormatting sqref="C16:AG16">
    <cfRule type="expression" priority="11" aboveAverage="0" equalAverage="0" bottom="0" percent="0" rank="0" text="" dxfId="9">
      <formula>AND(C16&lt;&gt;"",C16&lt;obsada8)</formula>
    </cfRule>
  </conditionalFormatting>
  <conditionalFormatting sqref="C17:AG17">
    <cfRule type="expression" priority="12" aboveAverage="0" equalAverage="0" bottom="0" percent="0" rank="0" text="" dxfId="9">
      <formula>AND(C17&lt;&gt;"",C17&lt;obsada18)</formula>
    </cfRule>
  </conditionalFormatting>
  <conditionalFormatting sqref="AJ5:AJ14">
    <cfRule type="expression" priority="13" aboveAverage="0" equalAverage="0" bottom="0" percent="0" rank="0" text="" dxfId="1">
      <formula>AND(ISNUMBER(AJ5),AJ5&gt;0)</formula>
    </cfRule>
  </conditionalFormatting>
  <conditionalFormatting sqref="AL5:AL14">
    <cfRule type="expression" priority="14" aboveAverage="0" equalAverage="0" bottom="0" percent="0" rank="0" text="" dxfId="9">
      <formula>AND(ISNUMBER(AL5),AL5&gt;0)</formula>
    </cfRule>
  </conditionalFormatting>
  <dataValidations count="2">
    <dataValidation allowBlank="true" error="Wybierz kod zmiany z listy (R, D, P, K, U, W)." errorStyle="stop" errorTitle="Nieznany kod" operator="between" showDropDown="false" showErrorMessage="true" showInputMessage="false" sqref="C5:AG14" type="list">
      <formula1>kody</formula1>
      <formula2>0</formula2>
    </dataValidation>
    <dataValidation allowBlank="true" error="Etat to liczba od 0 do 1, np. 1 albo 0,5." errorStyle="stop" operator="between" showDropDown="false" showErrorMessage="true" showInputMessage="false" sqref="B5:B14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2026-10-23T20:15:28Z</dcterms:created>
  <dc:creator>openpyxl</dc:creator>
  <dc:description/>
  <dc:language>en-US</dc:language>
  <cp:lastModifiedBy/>
  <dcterms:modified xsi:type="dcterms:W3CDTF">2026-10-23T20:15:28Z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